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375" windowWidth="11100" windowHeight="8550" tabRatio="785" activeTab="1"/>
  </bookViews>
  <sheets>
    <sheet name="Instructivo" sheetId="5" r:id="rId1"/>
    <sheet name="Ingresos y Deducciones" sheetId="1" r:id="rId2"/>
    <sheet name="Detalles de Liquidación Anual" sheetId="2" r:id="rId3"/>
    <sheet name="Parámetros" sheetId="3" r:id="rId4"/>
  </sheets>
  <definedNames>
    <definedName name="_xlnm.Print_Area" localSheetId="2">'Detalles de Liquidación Anual'!$B$2:$J$59</definedName>
    <definedName name="_xlnm.Print_Area" localSheetId="1">'Ingresos y Deducciones'!$B$2:$L$87</definedName>
    <definedName name="_xlnm.Print_Area" localSheetId="0">Instructivo!$B$2:$K$124</definedName>
    <definedName name="_xlnm.Print_Area" localSheetId="3">Parámetros!$B$2:$J$31</definedName>
    <definedName name="OLE_LINK14" localSheetId="0">Instructivo!$B$8</definedName>
    <definedName name="OLE_LINK32" localSheetId="0">Instructivo!$C$57</definedName>
    <definedName name="OLE_LINK4" localSheetId="0">Instructivo!$D$69</definedName>
  </definedNames>
  <calcPr calcId="145621"/>
</workbook>
</file>

<file path=xl/calcChain.xml><?xml version="1.0" encoding="utf-8"?>
<calcChain xmlns="http://schemas.openxmlformats.org/spreadsheetml/2006/main">
  <c r="K37" i="1" l="1"/>
  <c r="I10" i="2" s="1"/>
  <c r="E13" i="3"/>
  <c r="H13" i="3"/>
  <c r="E14" i="3"/>
  <c r="H14" i="3"/>
  <c r="E15" i="3"/>
  <c r="H15" i="3"/>
  <c r="E16" i="3"/>
  <c r="F16" i="3"/>
  <c r="H16" i="3" s="1"/>
  <c r="C17" i="3"/>
  <c r="E17" i="3"/>
  <c r="F17" i="3"/>
  <c r="H17" i="3"/>
  <c r="C18" i="3"/>
  <c r="E18" i="3"/>
  <c r="F18" i="3"/>
  <c r="H18" i="3"/>
  <c r="C19" i="3"/>
  <c r="E19" i="3"/>
  <c r="E22" i="3"/>
  <c r="F22" i="3"/>
  <c r="H22" i="3" s="1"/>
  <c r="C23" i="3"/>
  <c r="E23" i="3" s="1"/>
  <c r="F23" i="3"/>
  <c r="H23" i="3" s="1"/>
  <c r="C24" i="3"/>
  <c r="E24" i="3" s="1"/>
  <c r="F24" i="3"/>
  <c r="H24" i="3" s="1"/>
  <c r="C25" i="3"/>
  <c r="E25" i="3" s="1"/>
  <c r="F25" i="3"/>
  <c r="H25" i="3" s="1"/>
  <c r="C26" i="3"/>
  <c r="E26" i="3" s="1"/>
  <c r="F26" i="3"/>
  <c r="H26" i="3" s="1"/>
  <c r="C27" i="3"/>
  <c r="E27" i="3" s="1"/>
  <c r="I20" i="2"/>
  <c r="C27" i="2"/>
  <c r="E27" i="2"/>
  <c r="F27" i="2"/>
  <c r="H27" i="2"/>
  <c r="C28" i="2"/>
  <c r="E28" i="2"/>
  <c r="F28" i="2"/>
  <c r="L8" i="2" s="1"/>
  <c r="H28" i="2"/>
  <c r="C29" i="2"/>
  <c r="E29" i="2"/>
  <c r="F29" i="2"/>
  <c r="L9" i="2" s="1"/>
  <c r="H29" i="2"/>
  <c r="C30" i="2"/>
  <c r="E30" i="2"/>
  <c r="F30" i="2"/>
  <c r="H30" i="2"/>
  <c r="C31" i="2"/>
  <c r="E31" i="2"/>
  <c r="F31" i="2"/>
  <c r="H31" i="2"/>
  <c r="C32" i="2"/>
  <c r="E32" i="2"/>
  <c r="F32" i="2"/>
  <c r="H32" i="2"/>
  <c r="C33" i="2"/>
  <c r="E33" i="2"/>
  <c r="H33" i="2"/>
  <c r="C38" i="2"/>
  <c r="E38" i="2"/>
  <c r="F38" i="2"/>
  <c r="H38" i="2"/>
  <c r="C39" i="2"/>
  <c r="E39" i="2"/>
  <c r="F39" i="2"/>
  <c r="H39" i="2"/>
  <c r="C40" i="2"/>
  <c r="E40" i="2"/>
  <c r="F40" i="2"/>
  <c r="H40" i="2"/>
  <c r="C41" i="2"/>
  <c r="E41" i="2"/>
  <c r="F41" i="2"/>
  <c r="H41" i="2"/>
  <c r="C42" i="2"/>
  <c r="E42" i="2"/>
  <c r="F42" i="2"/>
  <c r="H42" i="2"/>
  <c r="C43" i="2"/>
  <c r="E43" i="2"/>
  <c r="H43" i="2"/>
  <c r="I8" i="1"/>
  <c r="D53" i="2" s="1"/>
  <c r="I13" i="1"/>
  <c r="I14" i="2" s="1"/>
  <c r="K27" i="1"/>
  <c r="K35" i="1"/>
  <c r="K42" i="1"/>
  <c r="K48" i="1"/>
  <c r="I18" i="2" s="1"/>
  <c r="K49" i="1"/>
  <c r="I19" i="2" s="1"/>
  <c r="K75" i="1"/>
  <c r="D55" i="2"/>
  <c r="D54" i="2"/>
  <c r="I15" i="2"/>
  <c r="K46" i="1"/>
  <c r="C54" i="2"/>
  <c r="I16" i="2"/>
  <c r="K60" i="1" l="1"/>
  <c r="L10" i="2"/>
  <c r="I17" i="2"/>
  <c r="I21" i="2"/>
  <c r="C55" i="2"/>
  <c r="I9" i="2"/>
  <c r="C53" i="2"/>
  <c r="E53" i="2"/>
  <c r="I22" i="2" l="1"/>
  <c r="A38" i="2" s="1"/>
  <c r="I11" i="2"/>
  <c r="A27" i="2"/>
  <c r="G27" i="2" s="1"/>
  <c r="K8" i="2" s="1"/>
  <c r="M8" i="2" l="1"/>
  <c r="M9" i="2" s="1"/>
  <c r="M10" i="2" s="1"/>
  <c r="A28" i="2"/>
  <c r="A29" i="2" s="1"/>
  <c r="A30" i="2" s="1"/>
  <c r="G30" i="2" s="1"/>
  <c r="I30" i="2" s="1"/>
  <c r="I27" i="2"/>
  <c r="A39" i="2"/>
  <c r="G38" i="2"/>
  <c r="G28" i="2" l="1"/>
  <c r="I28" i="2" s="1"/>
  <c r="G29" i="2"/>
  <c r="I29" i="2" s="1"/>
  <c r="A31" i="2"/>
  <c r="A32" i="2" s="1"/>
  <c r="G32" i="2" s="1"/>
  <c r="I32" i="2" s="1"/>
  <c r="I38" i="2"/>
  <c r="A40" i="2"/>
  <c r="G39" i="2"/>
  <c r="I39" i="2" s="1"/>
  <c r="K9" i="2" l="1"/>
  <c r="K10" i="2" s="1"/>
  <c r="G31" i="2"/>
  <c r="I31" i="2" s="1"/>
  <c r="A33" i="2"/>
  <c r="G33" i="2" s="1"/>
  <c r="I33" i="2" s="1"/>
  <c r="A41" i="2"/>
  <c r="G40" i="2"/>
  <c r="I40" i="2" s="1"/>
  <c r="I35" i="2" l="1"/>
  <c r="G35" i="2"/>
  <c r="A42" i="2"/>
  <c r="G41" i="2"/>
  <c r="A43" i="2" l="1"/>
  <c r="G43" i="2" s="1"/>
  <c r="I43" i="2" s="1"/>
  <c r="G42" i="2"/>
  <c r="I42" i="2" s="1"/>
  <c r="I41" i="2"/>
  <c r="G44" i="2" l="1"/>
  <c r="I44" i="2"/>
  <c r="I46" i="2" s="1"/>
  <c r="H48" i="2" l="1"/>
  <c r="I49" i="2" s="1"/>
  <c r="I50" i="2" l="1"/>
  <c r="K69" i="1" s="1"/>
  <c r="K77" i="1" s="1"/>
</calcChain>
</file>

<file path=xl/sharedStrings.xml><?xml version="1.0" encoding="utf-8"?>
<sst xmlns="http://schemas.openxmlformats.org/spreadsheetml/2006/main" count="169" uniqueCount="102">
  <si>
    <t>$</t>
  </si>
  <si>
    <t>4.</t>
  </si>
  <si>
    <t>Desde</t>
  </si>
  <si>
    <t>Hasta</t>
  </si>
  <si>
    <t>Ingresos</t>
  </si>
  <si>
    <t>Deducciones</t>
  </si>
  <si>
    <t>Tasa</t>
  </si>
  <si>
    <t>Impuesto</t>
  </si>
  <si>
    <t>BPC</t>
  </si>
  <si>
    <t>Si es profesional:</t>
  </si>
  <si>
    <t>Rangos BPC</t>
  </si>
  <si>
    <t>A  Deducir</t>
  </si>
  <si>
    <t>Tipo de Renta que percibe:</t>
  </si>
  <si>
    <t xml:space="preserve"> = Campos NO habilitados para opción elegida</t>
  </si>
  <si>
    <t xml:space="preserve"> = Campos calculados</t>
  </si>
  <si>
    <t xml:space="preserve"> = Campos habilitados para ingreso de datos</t>
  </si>
  <si>
    <t>-</t>
  </si>
  <si>
    <t xml:space="preserve"> </t>
  </si>
  <si>
    <t>Sin Discapacidad (hijos menores)…………………………….</t>
  </si>
  <si>
    <t>Percibirá Salario Vacacional:</t>
  </si>
  <si>
    <t>Deducción de 100%</t>
  </si>
  <si>
    <t>Cantidad de personas a cargo:</t>
  </si>
  <si>
    <t>Con Discapacidad…………………………………………..</t>
  </si>
  <si>
    <t>Total Deducciones:</t>
  </si>
  <si>
    <t>Deducción 30% servicios fuera de la relación de dependencia………………………………..</t>
  </si>
  <si>
    <t>…………………………………………….</t>
  </si>
  <si>
    <t>Período de cálculo a realizar:</t>
  </si>
  <si>
    <t>Aguinaldo:</t>
  </si>
  <si>
    <t>Aportes Seguro de Salud o Enfermedad………………………………………….</t>
  </si>
  <si>
    <t>Importe a Deducir……………………………………</t>
  </si>
  <si>
    <t>Desarrollado por D.G.I.</t>
  </si>
  <si>
    <t>No</t>
  </si>
  <si>
    <t xml:space="preserve">Escala de rentas para cálculo de impuesto </t>
  </si>
  <si>
    <t xml:space="preserve">Escala de rentas para deducciones </t>
  </si>
  <si>
    <t>Anual</t>
  </si>
  <si>
    <t>Dependientes</t>
  </si>
  <si>
    <t>Aportes a la Seguridad Social anualizados:</t>
  </si>
  <si>
    <t>Opción reducción retención NF</t>
  </si>
  <si>
    <t>NO</t>
  </si>
  <si>
    <t>Fondo de solidaridad…………………. ………………………</t>
  </si>
  <si>
    <t>Adicional Fondo de solidaridad………………………</t>
  </si>
  <si>
    <t>Aporte Anual a CJPPU……………………………………………</t>
  </si>
  <si>
    <t>Aportes Jubilatorios……………………………………………….</t>
  </si>
  <si>
    <t>Aporte FRL…………………………………………………………..</t>
  </si>
  <si>
    <t>Si optó por reducción NF ingrese monto rentas computables del mes de diciembre…………………</t>
  </si>
  <si>
    <t>20% monto rentas computables del mes de diciembre…………………………………………………</t>
  </si>
  <si>
    <t>Categoría II: Rentas del Trabajo dependiente</t>
  </si>
  <si>
    <t>Monto estimado IRPF ANUAL…………………………………………………………………………….</t>
  </si>
  <si>
    <r>
      <t xml:space="preserve">Total retenciones realizadas por el responsable </t>
    </r>
    <r>
      <rPr>
        <sz val="9"/>
        <rFont val="Arial"/>
        <family val="2"/>
      </rPr>
      <t>(hasta el mes de noviembre inclusive)</t>
    </r>
    <r>
      <rPr>
        <sz val="10"/>
        <rFont val="Arial"/>
        <family val="2"/>
      </rPr>
      <t>……………………………………………………………</t>
    </r>
  </si>
  <si>
    <t>Otras Deducciones (Ingresar el monto anual a deducir)……………………………………………………………………….</t>
  </si>
  <si>
    <t>Estimación Ajuste anual a Diciembre de 2015</t>
  </si>
  <si>
    <t>Aguinaldo…………………………………………………………………………………………………….</t>
  </si>
  <si>
    <t>Suma anual de Ingresos gravados por IRPF ………………………………………………………………</t>
  </si>
  <si>
    <t xml:space="preserve">Tasa a aplicar correspondiente al aguinaldo y sueldo anual complementario </t>
  </si>
  <si>
    <t>Impuesto a las Rentas de las Personas Físicas</t>
  </si>
  <si>
    <t>IRPF 2015</t>
  </si>
  <si>
    <t>Valor de la Base de Prestaciones y Contribuciones (BPC)</t>
  </si>
  <si>
    <t xml:space="preserve">Ingresos nominales………………………………………………………………………………………... </t>
  </si>
  <si>
    <t>Total Ingresos…………………………………………………………………………………………….</t>
  </si>
  <si>
    <t>Aportes Jubilatorios………………………………………………………………………………………</t>
  </si>
  <si>
    <t>Aportes Seguro de Salud o Enfermedad…………………………………………………………………..</t>
  </si>
  <si>
    <t>Aportes FRL…………………………………………………………………………………………………..</t>
  </si>
  <si>
    <t>Hijos o personas a cargo…………………………………………………………………………………</t>
  </si>
  <si>
    <t>Fondo de solidaridad………………………………………………………………………………………</t>
  </si>
  <si>
    <t>Adicional Fondo de solidaridad…………………………………………………………………………..</t>
  </si>
  <si>
    <t>Aporte a CJPPU………………………………………………………………………………………….</t>
  </si>
  <si>
    <t>Otras deducciones……………………………………………………………………………………….</t>
  </si>
  <si>
    <t>2.1</t>
  </si>
  <si>
    <t>2.2</t>
  </si>
  <si>
    <t>2.3</t>
  </si>
  <si>
    <t>1.1</t>
  </si>
  <si>
    <t>1.2</t>
  </si>
  <si>
    <t>1.3</t>
  </si>
  <si>
    <t>2.4</t>
  </si>
  <si>
    <t>2.5</t>
  </si>
  <si>
    <t>1.4</t>
  </si>
  <si>
    <t>1.5</t>
  </si>
  <si>
    <t>Monto ajuste anual a realizar 12/2015</t>
  </si>
  <si>
    <t>1 - Ingresos del ejercicio</t>
  </si>
  <si>
    <t>2 - Deducciones del ejercicio</t>
  </si>
  <si>
    <t>3 - Cálculo del impuesto/deducciones según escala de rentas</t>
  </si>
  <si>
    <t>6 - Monto estimado IRPF (4)+(5)</t>
  </si>
  <si>
    <t xml:space="preserve">    1  - Ingresos:</t>
  </si>
  <si>
    <t xml:space="preserve">     2  - Deducciones:</t>
  </si>
  <si>
    <t>Total Deducciones…………………………………………………………………………………………</t>
  </si>
  <si>
    <t>5 - IRPF correspondiente al aguinaldo y salario vacacional</t>
  </si>
  <si>
    <t>4 - IRPF estimado sin incluir aguinaldo ni salario vacacional</t>
  </si>
  <si>
    <t>Salario vacacional……………………………………………………………………………………..</t>
  </si>
  <si>
    <t xml:space="preserve">     3  - Determinación del ajuste anual:</t>
  </si>
  <si>
    <t>3.1</t>
  </si>
  <si>
    <t>3.2</t>
  </si>
  <si>
    <t>3.3</t>
  </si>
  <si>
    <t>3.5</t>
  </si>
  <si>
    <t>3.4</t>
  </si>
  <si>
    <t>3.6</t>
  </si>
  <si>
    <t>Ingresos sin considerar aguinaldo ni salario vacacional:</t>
  </si>
  <si>
    <t>Si</t>
  </si>
  <si>
    <t>Aguinaldo más salario vacacional……………………………………………………………………….</t>
  </si>
  <si>
    <t>3.7</t>
  </si>
  <si>
    <t>Corresponde el ajuste anual</t>
  </si>
  <si>
    <t>Aguinaldo más salario vacacional:</t>
  </si>
  <si>
    <t>Desarrollado por D.G.I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</si>
</sst>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_ [$€-2]\ * #,##0.00_ ;_ [$€-2]\ * \-#,##0.00_ ;_ [$€-2]\ * &quot;-&quot;??_ "/>
  </numFmts>
  <fonts count="3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i/>
      <sz val="9"/>
      <color indexed="62"/>
      <name val="Lucida Console"/>
      <family val="3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2"/>
      <color indexed="63"/>
      <name val="Century Gothic"/>
      <family val="2"/>
    </font>
    <font>
      <b/>
      <sz val="12"/>
      <color indexed="63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  <font>
      <i/>
      <sz val="9"/>
      <name val="Century Gothic"/>
      <family val="2"/>
    </font>
    <font>
      <b/>
      <sz val="11"/>
      <color indexed="6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4" tint="-0.249977111117893"/>
      <name val="Arial"/>
      <family val="2"/>
    </font>
    <font>
      <sz val="8"/>
      <color theme="3"/>
      <name val="Arial"/>
      <family val="2"/>
    </font>
    <font>
      <sz val="9"/>
      <color theme="3"/>
      <name val="Century Gothic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sz val="11"/>
      <color theme="3"/>
      <name val="Arial"/>
      <family val="2"/>
    </font>
    <font>
      <b/>
      <sz val="16"/>
      <color theme="4" tint="-0.249977111117893"/>
      <name val="Century Gothic"/>
      <family val="2"/>
    </font>
    <font>
      <b/>
      <sz val="12"/>
      <color theme="4" tint="-0.249977111117893"/>
      <name val="Arial"/>
      <family val="2"/>
    </font>
    <font>
      <sz val="10"/>
      <color theme="0" tint="-0.249977111117893"/>
      <name val="Arial"/>
      <family val="2"/>
    </font>
    <font>
      <b/>
      <sz val="14"/>
      <color theme="0" tint="-0.249977111117893"/>
      <name val="Century Gothic"/>
      <family val="2"/>
    </font>
    <font>
      <b/>
      <sz val="12"/>
      <color theme="0" tint="-0.249977111117893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4" fontId="0" fillId="0" borderId="0" xfId="0" applyNumberFormat="1"/>
    <xf numFmtId="0" fontId="0" fillId="0" borderId="0" xfId="0" applyFill="1"/>
    <xf numFmtId="0" fontId="0" fillId="0" borderId="0" xfId="0" applyFill="1" applyBorder="1"/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/>
    <xf numFmtId="3" fontId="10" fillId="0" borderId="0" xfId="0" applyNumberFormat="1" applyFont="1" applyFill="1" applyBorder="1"/>
    <xf numFmtId="3" fontId="4" fillId="0" borderId="0" xfId="0" applyNumberFormat="1" applyFont="1" applyBorder="1"/>
    <xf numFmtId="0" fontId="4" fillId="0" borderId="0" xfId="0" applyFont="1" applyBorder="1"/>
    <xf numFmtId="0" fontId="11" fillId="0" borderId="0" xfId="0" applyFont="1" applyBorder="1" applyAlignment="1">
      <alignment horizontal="right"/>
    </xf>
    <xf numFmtId="3" fontId="0" fillId="0" borderId="1" xfId="0" applyNumberForma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3" fontId="0" fillId="0" borderId="0" xfId="0" applyNumberFormat="1" applyFill="1" applyProtection="1"/>
    <xf numFmtId="3" fontId="0" fillId="0" borderId="0" xfId="0" applyNumberFormat="1" applyFill="1" applyBorder="1" applyProtection="1"/>
    <xf numFmtId="0" fontId="3" fillId="0" borderId="0" xfId="0" applyFont="1" applyFill="1" applyProtection="1"/>
    <xf numFmtId="0" fontId="8" fillId="0" borderId="0" xfId="0" applyFont="1" applyFill="1" applyBorder="1" applyProtection="1"/>
    <xf numFmtId="0" fontId="3" fillId="0" borderId="0" xfId="0" applyFont="1" applyFill="1" applyBorder="1" applyProtection="1"/>
    <xf numFmtId="3" fontId="3" fillId="0" borderId="0" xfId="0" applyNumberFormat="1" applyFont="1" applyFill="1" applyBorder="1" applyProtection="1"/>
    <xf numFmtId="0" fontId="8" fillId="0" borderId="0" xfId="0" applyFont="1" applyBorder="1" applyProtection="1"/>
    <xf numFmtId="49" fontId="0" fillId="0" borderId="0" xfId="0" applyNumberFormat="1" applyFill="1" applyAlignment="1" applyProtection="1">
      <alignment horizontal="center"/>
    </xf>
    <xf numFmtId="0" fontId="13" fillId="0" borderId="0" xfId="0" applyFont="1" applyFill="1" applyProtection="1">
      <protection hidden="1"/>
    </xf>
    <xf numFmtId="3" fontId="0" fillId="2" borderId="1" xfId="0" applyNumberFormat="1" applyFill="1" applyBorder="1" applyProtection="1">
      <protection locked="0"/>
    </xf>
    <xf numFmtId="0" fontId="1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6" fillId="0" borderId="0" xfId="0" applyFont="1" applyFill="1" applyProtection="1"/>
    <xf numFmtId="0" fontId="16" fillId="0" borderId="0" xfId="0" applyFont="1" applyFill="1" applyBorder="1" applyProtection="1"/>
    <xf numFmtId="0" fontId="0" fillId="3" borderId="0" xfId="0" applyFill="1" applyProtection="1"/>
    <xf numFmtId="4" fontId="0" fillId="3" borderId="0" xfId="0" applyNumberFormat="1" applyFill="1" applyAlignment="1" applyProtection="1">
      <alignment horizontal="center"/>
    </xf>
    <xf numFmtId="0" fontId="7" fillId="3" borderId="0" xfId="0" applyFont="1" applyFill="1" applyProtection="1"/>
    <xf numFmtId="3" fontId="0" fillId="4" borderId="1" xfId="0" applyNumberFormat="1" applyFill="1" applyBorder="1" applyProtection="1">
      <protection locked="0"/>
    </xf>
    <xf numFmtId="3" fontId="0" fillId="3" borderId="0" xfId="0" applyNumberFormat="1" applyFill="1" applyProtection="1"/>
    <xf numFmtId="0" fontId="0" fillId="3" borderId="0" xfId="0" applyFill="1" applyBorder="1" applyProtection="1"/>
    <xf numFmtId="0" fontId="16" fillId="3" borderId="0" xfId="0" applyFont="1" applyFill="1" applyProtection="1"/>
    <xf numFmtId="49" fontId="0" fillId="0" borderId="0" xfId="0" applyNumberForma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0" fillId="3" borderId="0" xfId="0" applyFill="1" applyAlignment="1" applyProtection="1">
      <alignment horizontal="center"/>
    </xf>
    <xf numFmtId="3" fontId="0" fillId="5" borderId="1" xfId="0" applyNumberFormat="1" applyFill="1" applyBorder="1" applyProtection="1"/>
    <xf numFmtId="0" fontId="17" fillId="0" borderId="0" xfId="0" quotePrefix="1" applyFont="1" applyFill="1" applyBorder="1" applyProtection="1"/>
    <xf numFmtId="0" fontId="1" fillId="0" borderId="0" xfId="0" applyFont="1" applyFill="1" applyProtection="1"/>
    <xf numFmtId="0" fontId="14" fillId="0" borderId="0" xfId="0" applyFont="1" applyFill="1" applyProtection="1"/>
    <xf numFmtId="4" fontId="14" fillId="0" borderId="0" xfId="0" applyNumberFormat="1" applyFont="1" applyFill="1" applyBorder="1" applyAlignment="1" applyProtection="1">
      <alignment horizontal="center"/>
    </xf>
    <xf numFmtId="9" fontId="14" fillId="0" borderId="0" xfId="0" applyNumberFormat="1" applyFont="1" applyFill="1" applyBorder="1" applyProtection="1"/>
    <xf numFmtId="10" fontId="14" fillId="0" borderId="0" xfId="0" applyNumberFormat="1" applyFont="1" applyFill="1" applyBorder="1" applyAlignment="1" applyProtection="1">
      <alignment horizontal="center"/>
    </xf>
    <xf numFmtId="164" fontId="14" fillId="0" borderId="0" xfId="2" applyNumberFormat="1" applyFont="1" applyFill="1" applyBorder="1" applyAlignment="1" applyProtection="1">
      <alignment horizontal="center"/>
    </xf>
    <xf numFmtId="3" fontId="0" fillId="2" borderId="1" xfId="0" applyNumberFormat="1" applyFill="1" applyBorder="1" applyProtection="1"/>
    <xf numFmtId="3" fontId="0" fillId="6" borderId="1" xfId="0" applyNumberFormat="1" applyFill="1" applyBorder="1" applyProtection="1"/>
    <xf numFmtId="0" fontId="12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/>
    <xf numFmtId="4" fontId="13" fillId="0" borderId="0" xfId="0" applyNumberFormat="1" applyFont="1" applyFill="1" applyProtection="1"/>
    <xf numFmtId="0" fontId="0" fillId="0" borderId="0" xfId="0" applyFill="1" applyBorder="1" applyAlignment="1" applyProtection="1">
      <alignment horizontal="center"/>
    </xf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Fill="1" applyAlignment="1" applyProtection="1"/>
    <xf numFmtId="0" fontId="14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3" fontId="1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0" fontId="0" fillId="5" borderId="1" xfId="0" applyFill="1" applyBorder="1" applyAlignment="1" applyProtection="1">
      <alignment horizontal="center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wrapText="1"/>
    </xf>
    <xf numFmtId="4" fontId="3" fillId="0" borderId="0" xfId="0" applyNumberFormat="1" applyFont="1" applyFill="1" applyBorder="1" applyAlignment="1" applyProtection="1">
      <alignment horizontal="left"/>
    </xf>
    <xf numFmtId="0" fontId="0" fillId="0" borderId="0" xfId="0" applyBorder="1" applyProtection="1"/>
    <xf numFmtId="3" fontId="3" fillId="0" borderId="0" xfId="0" applyNumberFormat="1" applyFont="1" applyFill="1" applyBorder="1" applyAlignment="1" applyProtection="1">
      <alignment horizontal="center"/>
    </xf>
    <xf numFmtId="3" fontId="0" fillId="5" borderId="0" xfId="0" applyNumberForma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0" fillId="7" borderId="0" xfId="0" applyFill="1"/>
    <xf numFmtId="0" fontId="0" fillId="0" borderId="2" xfId="0" applyBorder="1"/>
    <xf numFmtId="0" fontId="19" fillId="0" borderId="0" xfId="0" applyFont="1" applyFill="1" applyAlignment="1" applyProtection="1"/>
    <xf numFmtId="0" fontId="0" fillId="7" borderId="0" xfId="0" applyFill="1" applyProtection="1"/>
    <xf numFmtId="0" fontId="12" fillId="7" borderId="0" xfId="0" applyFont="1" applyFill="1" applyAlignment="1" applyProtection="1"/>
    <xf numFmtId="0" fontId="2" fillId="7" borderId="0" xfId="0" applyFont="1" applyFill="1" applyBorder="1" applyAlignment="1">
      <alignment vertical="center" wrapText="1"/>
    </xf>
    <xf numFmtId="0" fontId="9" fillId="7" borderId="0" xfId="0" applyFont="1" applyFill="1" applyAlignment="1" applyProtection="1">
      <alignment horizontal="center"/>
    </xf>
    <xf numFmtId="0" fontId="21" fillId="7" borderId="0" xfId="0" applyFont="1" applyFill="1"/>
    <xf numFmtId="3" fontId="21" fillId="7" borderId="0" xfId="0" applyNumberFormat="1" applyFont="1" applyFill="1"/>
    <xf numFmtId="4" fontId="0" fillId="7" borderId="0" xfId="0" applyNumberFormat="1" applyFill="1"/>
    <xf numFmtId="0" fontId="17" fillId="0" borderId="0" xfId="0" applyFont="1" applyFill="1" applyProtection="1"/>
    <xf numFmtId="0" fontId="15" fillId="0" borderId="2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2" fillId="0" borderId="2" xfId="0" applyFont="1" applyBorder="1" applyAlignment="1">
      <alignment vertical="center" wrapText="1"/>
    </xf>
    <xf numFmtId="0" fontId="20" fillId="0" borderId="2" xfId="0" applyFont="1" applyFill="1" applyBorder="1" applyAlignment="1" applyProtection="1"/>
    <xf numFmtId="3" fontId="15" fillId="0" borderId="3" xfId="0" applyNumberFormat="1" applyFont="1" applyFill="1" applyBorder="1" applyAlignment="1" applyProtection="1">
      <alignment horizontal="right"/>
    </xf>
    <xf numFmtId="3" fontId="15" fillId="0" borderId="4" xfId="0" applyNumberFormat="1" applyFont="1" applyFill="1" applyBorder="1" applyAlignment="1" applyProtection="1">
      <alignment horizontal="right"/>
    </xf>
    <xf numFmtId="4" fontId="15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15" fillId="0" borderId="0" xfId="0" applyFont="1" applyFill="1" applyProtection="1"/>
    <xf numFmtId="0" fontId="15" fillId="0" borderId="0" xfId="0" applyFont="1" applyBorder="1"/>
    <xf numFmtId="0" fontId="25" fillId="0" borderId="0" xfId="0" applyFont="1" applyFill="1" applyBorder="1"/>
    <xf numFmtId="0" fontId="25" fillId="0" borderId="0" xfId="0" applyFont="1" applyBorder="1"/>
    <xf numFmtId="0" fontId="23" fillId="0" borderId="0" xfId="0" applyFont="1" applyBorder="1" applyAlignment="1">
      <alignment horizontal="right"/>
    </xf>
    <xf numFmtId="3" fontId="18" fillId="0" borderId="0" xfId="0" applyNumberFormat="1" applyFont="1" applyBorder="1"/>
    <xf numFmtId="0" fontId="18" fillId="0" borderId="0" xfId="0" applyFont="1" applyBorder="1"/>
    <xf numFmtId="4" fontId="4" fillId="0" borderId="2" xfId="0" applyNumberFormat="1" applyFont="1" applyBorder="1"/>
    <xf numFmtId="0" fontId="11" fillId="0" borderId="2" xfId="0" applyFont="1" applyBorder="1" applyAlignment="1">
      <alignment horizontal="right"/>
    </xf>
    <xf numFmtId="3" fontId="4" fillId="0" borderId="2" xfId="0" applyNumberFormat="1" applyFont="1" applyBorder="1"/>
    <xf numFmtId="0" fontId="4" fillId="0" borderId="2" xfId="0" applyFont="1" applyBorder="1"/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 applyProtection="1"/>
    <xf numFmtId="0" fontId="27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14" fillId="0" borderId="0" xfId="0" applyFont="1" applyFill="1" applyBorder="1" applyAlignment="1">
      <alignment vertical="center"/>
    </xf>
    <xf numFmtId="0" fontId="15" fillId="0" borderId="7" xfId="0" applyFont="1" applyFill="1" applyBorder="1" applyAlignment="1" applyProtection="1">
      <alignment horizontal="center"/>
    </xf>
    <xf numFmtId="9" fontId="15" fillId="0" borderId="8" xfId="0" applyNumberFormat="1" applyFont="1" applyFill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</xf>
    <xf numFmtId="9" fontId="15" fillId="0" borderId="10" xfId="0" applyNumberFormat="1" applyFont="1" applyFill="1" applyBorder="1" applyAlignment="1" applyProtection="1">
      <alignment horizontal="center"/>
    </xf>
    <xf numFmtId="0" fontId="15" fillId="0" borderId="6" xfId="0" applyFont="1" applyFill="1" applyBorder="1"/>
    <xf numFmtId="0" fontId="15" fillId="0" borderId="5" xfId="0" applyFont="1" applyFill="1" applyBorder="1"/>
    <xf numFmtId="0" fontId="15" fillId="0" borderId="11" xfId="0" applyFont="1" applyFill="1" applyBorder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Protection="1"/>
    <xf numFmtId="0" fontId="15" fillId="0" borderId="14" xfId="0" applyFont="1" applyFill="1" applyBorder="1" applyProtection="1"/>
    <xf numFmtId="0" fontId="15" fillId="0" borderId="15" xfId="0" applyFont="1" applyFill="1" applyBorder="1" applyProtection="1"/>
    <xf numFmtId="4" fontId="28" fillId="0" borderId="2" xfId="0" applyNumberFormat="1" applyFont="1" applyBorder="1"/>
    <xf numFmtId="0" fontId="29" fillId="0" borderId="2" xfId="0" applyFont="1" applyBorder="1" applyAlignment="1">
      <alignment horizontal="right"/>
    </xf>
    <xf numFmtId="3" fontId="28" fillId="0" borderId="2" xfId="0" applyNumberFormat="1" applyFont="1" applyBorder="1"/>
    <xf numFmtId="0" fontId="28" fillId="0" borderId="2" xfId="0" applyFont="1" applyBorder="1"/>
    <xf numFmtId="3" fontId="30" fillId="0" borderId="2" xfId="0" applyNumberFormat="1" applyFont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11" xfId="0" applyFill="1" applyBorder="1"/>
    <xf numFmtId="0" fontId="0" fillId="0" borderId="7" xfId="0" applyBorder="1"/>
    <xf numFmtId="0" fontId="0" fillId="0" borderId="3" xfId="0" applyBorder="1"/>
    <xf numFmtId="0" fontId="15" fillId="0" borderId="7" xfId="0" applyFont="1" applyFill="1" applyBorder="1" applyAlignment="1">
      <alignment horizontal="left" wrapText="1"/>
    </xf>
    <xf numFmtId="1" fontId="4" fillId="0" borderId="7" xfId="0" applyNumberFormat="1" applyFont="1" applyBorder="1" applyAlignment="1">
      <alignment horizontal="left"/>
    </xf>
    <xf numFmtId="10" fontId="4" fillId="0" borderId="0" xfId="0" applyNumberFormat="1" applyFont="1" applyBorder="1"/>
    <xf numFmtId="3" fontId="4" fillId="0" borderId="3" xfId="0" applyNumberFormat="1" applyFont="1" applyBorder="1"/>
    <xf numFmtId="4" fontId="4" fillId="0" borderId="0" xfId="0" applyNumberFormat="1" applyFont="1" applyBorder="1"/>
    <xf numFmtId="0" fontId="0" fillId="0" borderId="7" xfId="0" applyBorder="1" applyAlignment="1">
      <alignment horizontal="left"/>
    </xf>
    <xf numFmtId="3" fontId="5" fillId="0" borderId="3" xfId="0" applyNumberFormat="1" applyFont="1" applyBorder="1"/>
    <xf numFmtId="4" fontId="4" fillId="0" borderId="0" xfId="0" applyNumberFormat="1" applyFont="1" applyBorder="1" applyAlignment="1">
      <alignment horizontal="center"/>
    </xf>
    <xf numFmtId="0" fontId="0" fillId="0" borderId="9" xfId="0" applyBorder="1"/>
    <xf numFmtId="3" fontId="5" fillId="0" borderId="4" xfId="0" applyNumberFormat="1" applyFont="1" applyBorder="1"/>
    <xf numFmtId="0" fontId="3" fillId="0" borderId="6" xfId="0" applyFont="1" applyFill="1" applyBorder="1"/>
    <xf numFmtId="0" fontId="27" fillId="0" borderId="7" xfId="0" applyFont="1" applyFill="1" applyBorder="1" applyAlignment="1" applyProtection="1"/>
    <xf numFmtId="3" fontId="31" fillId="0" borderId="3" xfId="0" applyNumberFormat="1" applyFont="1" applyFill="1" applyBorder="1"/>
    <xf numFmtId="0" fontId="3" fillId="0" borderId="7" xfId="0" applyFont="1" applyBorder="1"/>
    <xf numFmtId="3" fontId="10" fillId="0" borderId="3" xfId="0" applyNumberFormat="1" applyFont="1" applyFill="1" applyBorder="1"/>
    <xf numFmtId="4" fontId="18" fillId="0" borderId="7" xfId="0" applyNumberFormat="1" applyFont="1" applyBorder="1"/>
    <xf numFmtId="10" fontId="18" fillId="0" borderId="0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right"/>
    </xf>
    <xf numFmtId="0" fontId="27" fillId="0" borderId="9" xfId="0" applyFont="1" applyFill="1" applyBorder="1" applyAlignment="1" applyProtection="1"/>
    <xf numFmtId="3" fontId="31" fillId="0" borderId="4" xfId="0" applyNumberFormat="1" applyFont="1" applyFill="1" applyBorder="1"/>
    <xf numFmtId="3" fontId="26" fillId="0" borderId="4" xfId="0" applyNumberFormat="1" applyFont="1" applyFill="1" applyBorder="1"/>
    <xf numFmtId="0" fontId="19" fillId="0" borderId="0" xfId="0" applyFont="1" applyFill="1" applyBorder="1" applyAlignment="1" applyProtection="1"/>
    <xf numFmtId="3" fontId="32" fillId="0" borderId="0" xfId="0" applyNumberFormat="1" applyFont="1" applyFill="1" applyBorder="1"/>
    <xf numFmtId="0" fontId="15" fillId="0" borderId="3" xfId="0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0" fillId="7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  <protection hidden="1"/>
    </xf>
    <xf numFmtId="4" fontId="0" fillId="0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4" fontId="0" fillId="0" borderId="0" xfId="0" applyNumberFormat="1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4" fontId="0" fillId="3" borderId="0" xfId="0" applyNumberForma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left"/>
    </xf>
    <xf numFmtId="3" fontId="3" fillId="0" borderId="1" xfId="0" applyNumberFormat="1" applyFont="1" applyFill="1" applyBorder="1" applyProtection="1"/>
    <xf numFmtId="0" fontId="15" fillId="0" borderId="0" xfId="0" applyFont="1" applyFill="1" applyAlignment="1" applyProtection="1">
      <alignment horizontal="center"/>
    </xf>
    <xf numFmtId="0" fontId="15" fillId="3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 vertical="center"/>
    </xf>
    <xf numFmtId="49" fontId="15" fillId="0" borderId="0" xfId="0" applyNumberFormat="1" applyFont="1" applyFill="1" applyAlignment="1" applyProtection="1">
      <alignment horizontal="center"/>
    </xf>
    <xf numFmtId="0" fontId="0" fillId="7" borderId="0" xfId="0" applyFill="1" applyProtection="1">
      <protection hidden="1"/>
    </xf>
    <xf numFmtId="0" fontId="4" fillId="0" borderId="0" xfId="0" applyFont="1" applyFill="1" applyBorder="1" applyAlignment="1" applyProtection="1"/>
    <xf numFmtId="0" fontId="8" fillId="0" borderId="2" xfId="0" applyFont="1" applyFill="1" applyBorder="1" applyProtection="1"/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left"/>
    </xf>
    <xf numFmtId="3" fontId="3" fillId="0" borderId="2" xfId="0" applyNumberFormat="1" applyFont="1" applyFill="1" applyBorder="1" applyProtection="1"/>
    <xf numFmtId="3" fontId="32" fillId="0" borderId="5" xfId="0" applyNumberFormat="1" applyFont="1" applyFill="1" applyBorder="1"/>
    <xf numFmtId="0" fontId="34" fillId="0" borderId="0" xfId="0" applyFont="1" applyFill="1" applyBorder="1" applyAlignment="1" applyProtection="1"/>
    <xf numFmtId="0" fontId="0" fillId="8" borderId="0" xfId="0" applyFill="1"/>
    <xf numFmtId="0" fontId="35" fillId="8" borderId="0" xfId="0" applyFont="1" applyFill="1"/>
    <xf numFmtId="0" fontId="35" fillId="8" borderId="0" xfId="0" applyFont="1" applyFill="1" applyProtection="1"/>
    <xf numFmtId="0" fontId="36" fillId="8" borderId="0" xfId="0" applyFont="1" applyFill="1" applyAlignment="1" applyProtection="1"/>
    <xf numFmtId="0" fontId="37" fillId="8" borderId="0" xfId="0" applyFont="1" applyFill="1" applyBorder="1" applyAlignment="1">
      <alignment vertical="center" wrapText="1"/>
    </xf>
    <xf numFmtId="4" fontId="35" fillId="8" borderId="0" xfId="0" applyNumberFormat="1" applyFont="1" applyFill="1"/>
    <xf numFmtId="0" fontId="38" fillId="0" borderId="0" xfId="0" applyFont="1" applyAlignment="1">
      <alignment horizontal="right"/>
    </xf>
    <xf numFmtId="0" fontId="21" fillId="8" borderId="0" xfId="0" applyFont="1" applyFill="1"/>
    <xf numFmtId="2" fontId="0" fillId="8" borderId="0" xfId="0" applyNumberFormat="1" applyFill="1"/>
    <xf numFmtId="4" fontId="0" fillId="8" borderId="0" xfId="0" applyNumberFormat="1" applyFill="1"/>
    <xf numFmtId="0" fontId="0" fillId="9" borderId="0" xfId="0" applyFill="1"/>
    <xf numFmtId="2" fontId="0" fillId="9" borderId="0" xfId="0" applyNumberFormat="1" applyFill="1"/>
    <xf numFmtId="4" fontId="0" fillId="9" borderId="0" xfId="0" applyNumberFormat="1" applyFill="1"/>
    <xf numFmtId="0" fontId="33" fillId="0" borderId="0" xfId="0" applyFont="1" applyFill="1" applyBorder="1" applyAlignment="1" applyProtection="1">
      <alignment horizontal="right" vertical="center" wrapText="1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3" fillId="0" borderId="0" xfId="0" applyFont="1" applyFill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Porcentaje" xfId="2" builtinId="5"/>
  </cellStyles>
  <dxfs count="20"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condense val="0"/>
        <extend val="0"/>
        <color indexed="22"/>
      </font>
      <fill>
        <patternFill patternType="lightGray"/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lightGray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22"/>
      </font>
      <fill>
        <patternFill patternType="lightGray">
          <fgColor indexed="64"/>
          <bgColor indexed="9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b/>
        <i val="0"/>
        <strike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22"/>
      </font>
      <fill>
        <patternFill patternType="lightGray">
          <fgColor indexed="64"/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22"/>
      </font>
      <fill>
        <patternFill patternType="lightGray">
          <fgColor indexed="64"/>
          <bgColor indexed="9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203638</xdr:colOff>
      <xdr:row>1</xdr:row>
      <xdr:rowOff>85397</xdr:rowOff>
    </xdr:from>
    <xdr:to>
      <xdr:col>4</xdr:col>
      <xdr:colOff>467382</xdr:colOff>
      <xdr:row>4</xdr:row>
      <xdr:rowOff>180647</xdr:rowOff>
    </xdr:to>
    <xdr:pic>
      <xdr:nvPicPr>
        <xdr:cNvPr id="5" name="Picture 211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4845" y="249621"/>
          <a:ext cx="2024227" cy="64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681859</xdr:colOff>
      <xdr:row>8</xdr:row>
      <xdr:rowOff>61420</xdr:rowOff>
    </xdr:from>
    <xdr:to>
      <xdr:col>9</xdr:col>
      <xdr:colOff>329434</xdr:colOff>
      <xdr:row>54</xdr:row>
      <xdr:rowOff>13795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2409" y="1442545"/>
          <a:ext cx="5381625" cy="74009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653284</xdr:colOff>
      <xdr:row>60</xdr:row>
      <xdr:rowOff>76200</xdr:rowOff>
    </xdr:from>
    <xdr:to>
      <xdr:col>9</xdr:col>
      <xdr:colOff>300859</xdr:colOff>
      <xdr:row>114</xdr:row>
      <xdr:rowOff>19050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3834" y="9877425"/>
          <a:ext cx="5381625" cy="8686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5</xdr:col>
      <xdr:colOff>190500</xdr:colOff>
      <xdr:row>4</xdr:row>
      <xdr:rowOff>180975</xdr:rowOff>
    </xdr:to>
    <xdr:pic>
      <xdr:nvPicPr>
        <xdr:cNvPr id="1261" name="Picture 211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314325"/>
          <a:ext cx="2019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95250</xdr:rowOff>
    </xdr:from>
    <xdr:to>
      <xdr:col>4</xdr:col>
      <xdr:colOff>895350</xdr:colOff>
      <xdr:row>4</xdr:row>
      <xdr:rowOff>190500</xdr:rowOff>
    </xdr:to>
    <xdr:pic>
      <xdr:nvPicPr>
        <xdr:cNvPr id="2100" name="Picture 24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257175"/>
          <a:ext cx="18954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175113</xdr:colOff>
      <xdr:row>2</xdr:row>
      <xdr:rowOff>52754</xdr:rowOff>
    </xdr:from>
    <xdr:to>
      <xdr:col>3</xdr:col>
      <xdr:colOff>737088</xdr:colOff>
      <xdr:row>4</xdr:row>
      <xdr:rowOff>174381</xdr:rowOff>
    </xdr:to>
    <xdr:pic>
      <xdr:nvPicPr>
        <xdr:cNvPr id="3128" name="Picture 27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671" y="375139"/>
          <a:ext cx="1704975" cy="546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ajes">
      <a:dk1>
        <a:sysClr val="windowText" lastClr="282828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Civil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écnico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showGridLines="0" showRowColHeaders="0" zoomScale="130" zoomScaleNormal="130" workbookViewId="0">
      <selection activeCell="B2" sqref="B2"/>
    </sheetView>
  </sheetViews>
  <sheetFormatPr baseColWidth="10" defaultColWidth="11.42578125" defaultRowHeight="12.75" zeroHeight="1" x14ac:dyDescent="0.2"/>
  <cols>
    <col min="1" max="1" width="8.85546875" customWidth="1"/>
    <col min="2" max="2" width="11.42578125" customWidth="1"/>
    <col min="3" max="3" width="3.5703125" customWidth="1"/>
    <col min="4" max="6" width="11.42578125" customWidth="1"/>
    <col min="7" max="7" width="13.85546875" customWidth="1"/>
    <col min="8" max="10" width="11.42578125" customWidth="1"/>
    <col min="11" max="11" width="2.5703125" customWidth="1"/>
    <col min="12" max="16384" width="11.42578125" style="195"/>
  </cols>
  <sheetData>
    <row r="1" spans="1:1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">
      <c r="A2" s="83"/>
    </row>
    <row r="3" spans="1:11" ht="15" x14ac:dyDescent="0.25">
      <c r="A3" s="83"/>
      <c r="F3" s="117" t="s">
        <v>54</v>
      </c>
      <c r="J3" s="208" t="s">
        <v>55</v>
      </c>
    </row>
    <row r="4" spans="1:11" ht="15" x14ac:dyDescent="0.25">
      <c r="A4" s="83"/>
      <c r="F4" s="119" t="s">
        <v>46</v>
      </c>
      <c r="J4" s="208"/>
    </row>
    <row r="5" spans="1:11" ht="15" x14ac:dyDescent="0.25">
      <c r="A5" s="83"/>
      <c r="F5" s="119" t="s">
        <v>50</v>
      </c>
      <c r="J5" s="208"/>
    </row>
    <row r="6" spans="1:11" x14ac:dyDescent="0.2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 x14ac:dyDescent="0.2">
      <c r="A7" s="83"/>
    </row>
    <row r="8" spans="1:11" x14ac:dyDescent="0.2">
      <c r="A8" s="83"/>
    </row>
    <row r="9" spans="1:11" x14ac:dyDescent="0.2">
      <c r="A9" s="83"/>
    </row>
    <row r="10" spans="1:11" x14ac:dyDescent="0.2">
      <c r="A10" s="83"/>
    </row>
    <row r="11" spans="1:11" x14ac:dyDescent="0.2">
      <c r="A11" s="83"/>
    </row>
    <row r="12" spans="1:11" x14ac:dyDescent="0.2">
      <c r="A12" s="83"/>
    </row>
    <row r="13" spans="1:11" x14ac:dyDescent="0.2">
      <c r="A13" s="83"/>
    </row>
    <row r="14" spans="1:11" x14ac:dyDescent="0.2">
      <c r="A14" s="83"/>
    </row>
    <row r="15" spans="1:11" x14ac:dyDescent="0.2">
      <c r="A15" s="83"/>
    </row>
    <row r="16" spans="1:11" x14ac:dyDescent="0.2">
      <c r="A16" s="83"/>
    </row>
    <row r="17" spans="1:1" x14ac:dyDescent="0.2">
      <c r="A17" s="83"/>
    </row>
    <row r="18" spans="1:1" x14ac:dyDescent="0.2">
      <c r="A18" s="83"/>
    </row>
    <row r="19" spans="1:1" x14ac:dyDescent="0.2">
      <c r="A19" s="83"/>
    </row>
    <row r="20" spans="1:1" x14ac:dyDescent="0.2">
      <c r="A20" s="83"/>
    </row>
    <row r="21" spans="1:1" x14ac:dyDescent="0.2">
      <c r="A21" s="83"/>
    </row>
    <row r="22" spans="1:1" x14ac:dyDescent="0.2">
      <c r="A22" s="83"/>
    </row>
    <row r="23" spans="1:1" x14ac:dyDescent="0.2">
      <c r="A23" s="83"/>
    </row>
    <row r="24" spans="1:1" x14ac:dyDescent="0.2">
      <c r="A24" s="83"/>
    </row>
    <row r="25" spans="1:1" x14ac:dyDescent="0.2">
      <c r="A25" s="83"/>
    </row>
    <row r="26" spans="1:1" x14ac:dyDescent="0.2">
      <c r="A26" s="83"/>
    </row>
    <row r="27" spans="1:1" x14ac:dyDescent="0.2">
      <c r="A27" s="83"/>
    </row>
    <row r="28" spans="1:1" x14ac:dyDescent="0.2">
      <c r="A28" s="83"/>
    </row>
    <row r="29" spans="1:1" x14ac:dyDescent="0.2">
      <c r="A29" s="83"/>
    </row>
    <row r="30" spans="1:1" x14ac:dyDescent="0.2">
      <c r="A30" s="83"/>
    </row>
    <row r="31" spans="1:1" x14ac:dyDescent="0.2">
      <c r="A31" s="83"/>
    </row>
    <row r="32" spans="1:1" x14ac:dyDescent="0.2">
      <c r="A32" s="83"/>
    </row>
    <row r="33" spans="1:1" x14ac:dyDescent="0.2">
      <c r="A33" s="83"/>
    </row>
    <row r="34" spans="1:1" x14ac:dyDescent="0.2">
      <c r="A34" s="83"/>
    </row>
    <row r="35" spans="1:1" x14ac:dyDescent="0.2">
      <c r="A35" s="83"/>
    </row>
    <row r="36" spans="1:1" x14ac:dyDescent="0.2">
      <c r="A36" s="83"/>
    </row>
    <row r="37" spans="1:1" x14ac:dyDescent="0.2">
      <c r="A37" s="83"/>
    </row>
    <row r="38" spans="1:1" x14ac:dyDescent="0.2">
      <c r="A38" s="83"/>
    </row>
    <row r="39" spans="1:1" x14ac:dyDescent="0.2">
      <c r="A39" s="83"/>
    </row>
    <row r="40" spans="1:1" x14ac:dyDescent="0.2">
      <c r="A40" s="83"/>
    </row>
    <row r="41" spans="1:1" x14ac:dyDescent="0.2">
      <c r="A41" s="83"/>
    </row>
    <row r="42" spans="1:1" x14ac:dyDescent="0.2">
      <c r="A42" s="83"/>
    </row>
    <row r="43" spans="1:1" x14ac:dyDescent="0.2">
      <c r="A43" s="83"/>
    </row>
    <row r="44" spans="1:1" x14ac:dyDescent="0.2">
      <c r="A44" s="83"/>
    </row>
    <row r="45" spans="1:1" x14ac:dyDescent="0.2">
      <c r="A45" s="83"/>
    </row>
    <row r="46" spans="1:1" x14ac:dyDescent="0.2">
      <c r="A46" s="83"/>
    </row>
    <row r="47" spans="1:1" x14ac:dyDescent="0.2">
      <c r="A47" s="83"/>
    </row>
    <row r="48" spans="1:1" x14ac:dyDescent="0.2">
      <c r="A48" s="83"/>
    </row>
    <row r="49" spans="1:1" x14ac:dyDescent="0.2">
      <c r="A49" s="83"/>
    </row>
    <row r="50" spans="1:1" x14ac:dyDescent="0.2">
      <c r="A50" s="83"/>
    </row>
    <row r="51" spans="1:1" x14ac:dyDescent="0.2">
      <c r="A51" s="83"/>
    </row>
    <row r="52" spans="1:1" x14ac:dyDescent="0.2">
      <c r="A52" s="83"/>
    </row>
    <row r="53" spans="1:1" x14ac:dyDescent="0.2">
      <c r="A53" s="83"/>
    </row>
    <row r="54" spans="1:1" x14ac:dyDescent="0.2">
      <c r="A54" s="83"/>
    </row>
    <row r="55" spans="1:1" x14ac:dyDescent="0.2">
      <c r="A55" s="83"/>
    </row>
    <row r="56" spans="1:1" x14ac:dyDescent="0.2">
      <c r="A56" s="83"/>
    </row>
    <row r="57" spans="1:1" x14ac:dyDescent="0.2">
      <c r="A57" s="83"/>
    </row>
    <row r="58" spans="1:1" x14ac:dyDescent="0.2">
      <c r="A58" s="83"/>
    </row>
    <row r="59" spans="1:1" x14ac:dyDescent="0.2">
      <c r="A59" s="83"/>
    </row>
    <row r="60" spans="1:1" x14ac:dyDescent="0.2">
      <c r="A60" s="83"/>
    </row>
    <row r="61" spans="1:1" x14ac:dyDescent="0.2">
      <c r="A61" s="83"/>
    </row>
    <row r="62" spans="1:1" x14ac:dyDescent="0.2">
      <c r="A62" s="83"/>
    </row>
    <row r="63" spans="1:1" x14ac:dyDescent="0.2">
      <c r="A63" s="83"/>
    </row>
    <row r="64" spans="1:1" x14ac:dyDescent="0.2">
      <c r="A64" s="83"/>
    </row>
    <row r="65" spans="1:1" x14ac:dyDescent="0.2">
      <c r="A65" s="83"/>
    </row>
    <row r="66" spans="1:1" x14ac:dyDescent="0.2">
      <c r="A66" s="83"/>
    </row>
    <row r="67" spans="1:1" x14ac:dyDescent="0.2">
      <c r="A67" s="83"/>
    </row>
    <row r="68" spans="1:1" x14ac:dyDescent="0.2">
      <c r="A68" s="83"/>
    </row>
    <row r="69" spans="1:1" x14ac:dyDescent="0.2">
      <c r="A69" s="83"/>
    </row>
    <row r="70" spans="1:1" x14ac:dyDescent="0.2">
      <c r="A70" s="83"/>
    </row>
    <row r="71" spans="1:1" x14ac:dyDescent="0.2">
      <c r="A71" s="83"/>
    </row>
    <row r="72" spans="1:1" x14ac:dyDescent="0.2">
      <c r="A72" s="83"/>
    </row>
    <row r="73" spans="1:1" x14ac:dyDescent="0.2">
      <c r="A73" s="83"/>
    </row>
    <row r="74" spans="1:1" x14ac:dyDescent="0.2">
      <c r="A74" s="83"/>
    </row>
    <row r="75" spans="1:1" x14ac:dyDescent="0.2">
      <c r="A75" s="83"/>
    </row>
    <row r="76" spans="1:1" x14ac:dyDescent="0.2">
      <c r="A76" s="83"/>
    </row>
    <row r="77" spans="1:1" x14ac:dyDescent="0.2">
      <c r="A77" s="83"/>
    </row>
    <row r="78" spans="1:1" x14ac:dyDescent="0.2">
      <c r="A78" s="83"/>
    </row>
    <row r="79" spans="1:1" x14ac:dyDescent="0.2">
      <c r="A79" s="83"/>
    </row>
    <row r="80" spans="1:1" x14ac:dyDescent="0.2">
      <c r="A80" s="83"/>
    </row>
    <row r="81" spans="1:1" x14ac:dyDescent="0.2">
      <c r="A81" s="83"/>
    </row>
    <row r="82" spans="1:1" x14ac:dyDescent="0.2">
      <c r="A82" s="83"/>
    </row>
    <row r="83" spans="1:1" x14ac:dyDescent="0.2">
      <c r="A83" s="83"/>
    </row>
    <row r="84" spans="1:1" x14ac:dyDescent="0.2">
      <c r="A84" s="83"/>
    </row>
    <row r="85" spans="1:1" x14ac:dyDescent="0.2">
      <c r="A85" s="83"/>
    </row>
    <row r="86" spans="1:1" x14ac:dyDescent="0.2">
      <c r="A86" s="83"/>
    </row>
    <row r="87" spans="1:1" x14ac:dyDescent="0.2">
      <c r="A87" s="83"/>
    </row>
    <row r="88" spans="1:1" x14ac:dyDescent="0.2">
      <c r="A88" s="83"/>
    </row>
    <row r="89" spans="1:1" x14ac:dyDescent="0.2">
      <c r="A89" s="83"/>
    </row>
    <row r="90" spans="1:1" x14ac:dyDescent="0.2">
      <c r="A90" s="83"/>
    </row>
    <row r="91" spans="1:1" x14ac:dyDescent="0.2">
      <c r="A91" s="83"/>
    </row>
    <row r="92" spans="1:1" x14ac:dyDescent="0.2">
      <c r="A92" s="83"/>
    </row>
    <row r="93" spans="1:1" x14ac:dyDescent="0.2">
      <c r="A93" s="83"/>
    </row>
    <row r="94" spans="1:1" x14ac:dyDescent="0.2">
      <c r="A94" s="83"/>
    </row>
    <row r="95" spans="1:1" x14ac:dyDescent="0.2">
      <c r="A95" s="83"/>
    </row>
    <row r="96" spans="1:1" x14ac:dyDescent="0.2">
      <c r="A96" s="83"/>
    </row>
    <row r="97" spans="1:1" x14ac:dyDescent="0.2">
      <c r="A97" s="83"/>
    </row>
    <row r="98" spans="1:1" x14ac:dyDescent="0.2">
      <c r="A98" s="83"/>
    </row>
    <row r="99" spans="1:1" x14ac:dyDescent="0.2">
      <c r="A99" s="83"/>
    </row>
    <row r="100" spans="1:1" x14ac:dyDescent="0.2">
      <c r="A100" s="83"/>
    </row>
    <row r="101" spans="1:1" x14ac:dyDescent="0.2">
      <c r="A101" s="83"/>
    </row>
    <row r="102" spans="1:1" x14ac:dyDescent="0.2">
      <c r="A102" s="83"/>
    </row>
    <row r="103" spans="1:1" x14ac:dyDescent="0.2">
      <c r="A103" s="83"/>
    </row>
    <row r="104" spans="1:1" x14ac:dyDescent="0.2">
      <c r="A104" s="83"/>
    </row>
    <row r="105" spans="1:1" x14ac:dyDescent="0.2">
      <c r="A105" s="83"/>
    </row>
    <row r="106" spans="1:1" x14ac:dyDescent="0.2">
      <c r="A106" s="83"/>
    </row>
    <row r="107" spans="1:1" x14ac:dyDescent="0.2">
      <c r="A107" s="83"/>
    </row>
    <row r="108" spans="1:1" x14ac:dyDescent="0.2">
      <c r="A108" s="83"/>
    </row>
    <row r="109" spans="1:1" x14ac:dyDescent="0.2">
      <c r="A109" s="83"/>
    </row>
    <row r="110" spans="1:1" x14ac:dyDescent="0.2">
      <c r="A110" s="83"/>
    </row>
    <row r="111" spans="1:1" x14ac:dyDescent="0.2">
      <c r="A111" s="83"/>
    </row>
    <row r="112" spans="1:1" x14ac:dyDescent="0.2">
      <c r="A112" s="83"/>
    </row>
    <row r="113" spans="1:11" x14ac:dyDescent="0.2">
      <c r="A113" s="83"/>
    </row>
    <row r="114" spans="1:11" x14ac:dyDescent="0.2">
      <c r="A114" s="83"/>
    </row>
    <row r="115" spans="1:11" x14ac:dyDescent="0.2">
      <c r="A115" s="83"/>
    </row>
    <row r="116" spans="1:11" x14ac:dyDescent="0.2">
      <c r="A116" s="83"/>
      <c r="J116" s="201"/>
    </row>
    <row r="117" spans="1:11" x14ac:dyDescent="0.2">
      <c r="A117" s="83"/>
      <c r="J117" s="201"/>
    </row>
    <row r="118" spans="1:11" x14ac:dyDescent="0.2">
      <c r="A118" s="83"/>
    </row>
    <row r="119" spans="1:11" x14ac:dyDescent="0.2">
      <c r="A119" s="83"/>
    </row>
    <row r="120" spans="1:11" x14ac:dyDescent="0.2">
      <c r="A120" s="83"/>
      <c r="J120" s="201" t="s">
        <v>101</v>
      </c>
    </row>
    <row r="121" spans="1:11" x14ac:dyDescent="0.2">
      <c r="A121" s="83"/>
    </row>
    <row r="122" spans="1:11" x14ac:dyDescent="0.2">
      <c r="A122" s="83"/>
    </row>
    <row r="123" spans="1:11" x14ac:dyDescent="0.2">
      <c r="A123" s="83"/>
    </row>
    <row r="124" spans="1:11" x14ac:dyDescent="0.2">
      <c r="A124" s="83"/>
    </row>
    <row r="125" spans="1:11" x14ac:dyDescent="0.2">
      <c r="A125" s="195"/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</row>
    <row r="126" spans="1:11" x14ac:dyDescent="0.2">
      <c r="A126" s="195"/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</row>
    <row r="127" spans="1:11" x14ac:dyDescent="0.2">
      <c r="A127" s="195"/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</row>
    <row r="128" spans="1:11" x14ac:dyDescent="0.2">
      <c r="A128" s="195"/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</row>
    <row r="129" spans="1:11" x14ac:dyDescent="0.2">
      <c r="A129" s="195"/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</row>
    <row r="130" spans="1:11" x14ac:dyDescent="0.2">
      <c r="A130" s="195"/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</row>
    <row r="131" spans="1:11" x14ac:dyDescent="0.2">
      <c r="A131" s="195"/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</row>
    <row r="132" spans="1:11" x14ac:dyDescent="0.2">
      <c r="A132" s="195"/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</row>
    <row r="133" spans="1:11" x14ac:dyDescent="0.2">
      <c r="A133" s="195"/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</row>
    <row r="134" spans="1:11" x14ac:dyDescent="0.2">
      <c r="A134" s="195"/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</row>
    <row r="135" spans="1:11" x14ac:dyDescent="0.2">
      <c r="A135" s="195"/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</row>
    <row r="136" spans="1:11" x14ac:dyDescent="0.2">
      <c r="A136" s="195"/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</row>
    <row r="137" spans="1:11" x14ac:dyDescent="0.2">
      <c r="A137" s="195"/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</row>
    <row r="138" spans="1:11" x14ac:dyDescent="0.2">
      <c r="A138" s="195"/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</row>
    <row r="139" spans="1:11" x14ac:dyDescent="0.2">
      <c r="A139" s="195"/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</row>
    <row r="140" spans="1:11" x14ac:dyDescent="0.2">
      <c r="A140" s="195"/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</row>
    <row r="141" spans="1:11" x14ac:dyDescent="0.2">
      <c r="A141" s="195"/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</row>
    <row r="142" spans="1:11" x14ac:dyDescent="0.2">
      <c r="A142" s="195"/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</row>
    <row r="143" spans="1:11" x14ac:dyDescent="0.2">
      <c r="A143" s="195"/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</row>
    <row r="144" spans="1:11" x14ac:dyDescent="0.2">
      <c r="A144" s="195"/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</row>
    <row r="145" spans="1:11" x14ac:dyDescent="0.2">
      <c r="A145" s="195"/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</row>
    <row r="146" spans="1:11" x14ac:dyDescent="0.2">
      <c r="A146" s="195"/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</row>
    <row r="147" spans="1:11" x14ac:dyDescent="0.2">
      <c r="A147" s="195"/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</row>
    <row r="148" spans="1:11" x14ac:dyDescent="0.2">
      <c r="A148" s="195"/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</row>
    <row r="149" spans="1:11" x14ac:dyDescent="0.2">
      <c r="A149" s="195"/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</row>
    <row r="150" spans="1:11" x14ac:dyDescent="0.2">
      <c r="A150" s="195"/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</row>
    <row r="151" spans="1:11" x14ac:dyDescent="0.2">
      <c r="A151" s="195"/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</row>
    <row r="152" spans="1:11" x14ac:dyDescent="0.2">
      <c r="A152" s="195"/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</row>
    <row r="153" spans="1:11" x14ac:dyDescent="0.2">
      <c r="A153" s="195"/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</row>
    <row r="154" spans="1:11" x14ac:dyDescent="0.2">
      <c r="A154" s="195"/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</row>
    <row r="155" spans="1:11" x14ac:dyDescent="0.2">
      <c r="A155" s="195"/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</row>
    <row r="156" spans="1:11" x14ac:dyDescent="0.2">
      <c r="A156" s="195"/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</row>
    <row r="157" spans="1:11" x14ac:dyDescent="0.2">
      <c r="A157" s="195"/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</row>
    <row r="158" spans="1:11" x14ac:dyDescent="0.2">
      <c r="A158" s="195"/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</row>
    <row r="159" spans="1:11" x14ac:dyDescent="0.2">
      <c r="A159" s="195"/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</row>
    <row r="160" spans="1:11" x14ac:dyDescent="0.2">
      <c r="A160" s="195"/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</row>
    <row r="161" spans="1:11" x14ac:dyDescent="0.2">
      <c r="A161" s="195"/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</row>
    <row r="162" spans="1:11" x14ac:dyDescent="0.2">
      <c r="A162" s="195"/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</row>
    <row r="163" spans="1:11" x14ac:dyDescent="0.2">
      <c r="A163" s="195"/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</row>
    <row r="164" spans="1:11" x14ac:dyDescent="0.2">
      <c r="A164" s="195"/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</row>
    <row r="165" spans="1:11" x14ac:dyDescent="0.2">
      <c r="A165" s="195"/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</row>
    <row r="166" spans="1:11" x14ac:dyDescent="0.2">
      <c r="A166" s="195"/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</row>
    <row r="167" spans="1:11" x14ac:dyDescent="0.2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</row>
    <row r="168" spans="1:11" x14ac:dyDescent="0.2">
      <c r="A168" s="195"/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</row>
    <row r="169" spans="1:11" x14ac:dyDescent="0.2">
      <c r="A169" s="195"/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</row>
    <row r="170" spans="1:11" x14ac:dyDescent="0.2">
      <c r="A170" s="195"/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</row>
    <row r="171" spans="1:11" x14ac:dyDescent="0.2">
      <c r="A171" s="195"/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</row>
    <row r="172" spans="1:11" x14ac:dyDescent="0.2">
      <c r="A172" s="195"/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</row>
    <row r="173" spans="1:11" x14ac:dyDescent="0.2">
      <c r="A173" s="195"/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</row>
    <row r="174" spans="1:11" x14ac:dyDescent="0.2">
      <c r="A174" s="195"/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</row>
    <row r="175" spans="1:11" x14ac:dyDescent="0.2">
      <c r="A175" s="195"/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</row>
    <row r="176" spans="1:11" x14ac:dyDescent="0.2">
      <c r="A176" s="195"/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</row>
    <row r="177" spans="1:11" x14ac:dyDescent="0.2">
      <c r="A177" s="195"/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</row>
    <row r="178" spans="1:11" x14ac:dyDescent="0.2">
      <c r="A178" s="195"/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</row>
    <row r="179" spans="1:11" x14ac:dyDescent="0.2">
      <c r="A179" s="195"/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</row>
    <row r="180" spans="1:11" x14ac:dyDescent="0.2">
      <c r="A180" s="195"/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</row>
    <row r="181" spans="1:11" x14ac:dyDescent="0.2">
      <c r="A181" s="195"/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</row>
    <row r="182" spans="1:11" x14ac:dyDescent="0.2">
      <c r="A182" s="195"/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</row>
    <row r="183" spans="1:11" x14ac:dyDescent="0.2">
      <c r="A183" s="195"/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</row>
    <row r="184" spans="1:11" x14ac:dyDescent="0.2">
      <c r="A184" s="195"/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</row>
    <row r="185" spans="1:11" x14ac:dyDescent="0.2">
      <c r="A185" s="195"/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</row>
    <row r="186" spans="1:11" x14ac:dyDescent="0.2">
      <c r="A186" s="195"/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</row>
    <row r="187" spans="1:11" x14ac:dyDescent="0.2">
      <c r="A187" s="195"/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</row>
    <row r="188" spans="1:11" x14ac:dyDescent="0.2">
      <c r="A188" s="195"/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</row>
    <row r="189" spans="1:11" x14ac:dyDescent="0.2">
      <c r="A189" s="195"/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</row>
    <row r="190" spans="1:11" x14ac:dyDescent="0.2">
      <c r="A190" s="195"/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</row>
    <row r="191" spans="1:11" x14ac:dyDescent="0.2">
      <c r="A191" s="195"/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</row>
    <row r="192" spans="1:11" x14ac:dyDescent="0.2">
      <c r="A192" s="195"/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</row>
    <row r="193" spans="1:11" x14ac:dyDescent="0.2">
      <c r="A193" s="195"/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</row>
    <row r="194" spans="1:11" x14ac:dyDescent="0.2">
      <c r="A194" s="195"/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</row>
    <row r="195" spans="1:11" x14ac:dyDescent="0.2">
      <c r="A195" s="195"/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</row>
    <row r="196" spans="1:11" x14ac:dyDescent="0.2">
      <c r="A196" s="195"/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</row>
    <row r="197" spans="1:11" x14ac:dyDescent="0.2">
      <c r="A197" s="195"/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</row>
    <row r="198" spans="1:11" x14ac:dyDescent="0.2">
      <c r="A198" s="195"/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</row>
    <row r="199" spans="1:11" x14ac:dyDescent="0.2">
      <c r="A199" s="195"/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</row>
    <row r="200" spans="1:11" x14ac:dyDescent="0.2">
      <c r="A200" s="195"/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</row>
    <row r="201" spans="1:11" x14ac:dyDescent="0.2">
      <c r="A201" s="195"/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</row>
    <row r="202" spans="1:11" x14ac:dyDescent="0.2">
      <c r="A202" s="195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</row>
    <row r="203" spans="1:11" x14ac:dyDescent="0.2">
      <c r="A203" s="195"/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</row>
    <row r="204" spans="1:11" x14ac:dyDescent="0.2">
      <c r="A204" s="195"/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</row>
    <row r="205" spans="1:11" x14ac:dyDescent="0.2">
      <c r="A205" s="195"/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</row>
    <row r="206" spans="1:11" x14ac:dyDescent="0.2">
      <c r="A206" s="195"/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</row>
    <row r="207" spans="1:11" x14ac:dyDescent="0.2">
      <c r="A207" s="195"/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</row>
    <row r="208" spans="1:11" x14ac:dyDescent="0.2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</row>
    <row r="209" spans="1:11" x14ac:dyDescent="0.2">
      <c r="A209" s="195"/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</row>
  </sheetData>
  <sheetProtection password="985A" sheet="1" objects="1" scenarios="1" selectLockedCells="1"/>
  <mergeCells count="1">
    <mergeCell ref="J3:J5"/>
  </mergeCells>
  <phoneticPr fontId="4" type="noConversion"/>
  <pageMargins left="0.78740157480314965" right="0.78740157480314965" top="0.59055118110236227" bottom="0.78740157480314965" header="0" footer="0"/>
  <pageSetup paperSize="9" scale="87" orientation="portrait" r:id="rId1"/>
  <headerFooter alignWithMargins="0"/>
  <rowBreaks count="1" manualBreakCount="1">
    <brk id="56" min="1" max="10" man="1"/>
  </rowBreaks>
  <colBreaks count="1" manualBreakCount="1">
    <brk id="11" min="1" max="2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showRowColHeaders="0" tabSelected="1" zoomScale="130" zoomScaleNormal="130" workbookViewId="0">
      <pane ySplit="17" topLeftCell="A18" activePane="bottomLeft" state="frozen"/>
      <selection pane="bottomLeft" activeCell="K50" sqref="K50"/>
    </sheetView>
  </sheetViews>
  <sheetFormatPr baseColWidth="10" defaultRowHeight="0" customHeight="1" zeroHeight="1" x14ac:dyDescent="0.2"/>
  <cols>
    <col min="1" max="1" width="7.5703125" style="187" customWidth="1"/>
    <col min="2" max="2" width="8.140625" style="14" customWidth="1"/>
    <col min="3" max="3" width="5" style="14" customWidth="1"/>
    <col min="4" max="4" width="11" style="14" customWidth="1"/>
    <col min="5" max="5" width="5.140625" style="14" customWidth="1"/>
    <col min="6" max="6" width="8.42578125" style="14" customWidth="1"/>
    <col min="7" max="7" width="33.28515625" style="14" customWidth="1"/>
    <col min="8" max="8" width="7.140625" style="14" customWidth="1"/>
    <col min="9" max="9" width="7.140625" style="168" customWidth="1"/>
    <col min="10" max="10" width="5.42578125" style="14" hidden="1" customWidth="1"/>
    <col min="11" max="11" width="11" style="14" customWidth="1"/>
    <col min="12" max="12" width="1.7109375" style="14" customWidth="1"/>
    <col min="13" max="16384" width="11.42578125" style="86"/>
  </cols>
  <sheetData>
    <row r="1" spans="2:14" ht="18" customHeight="1" x14ac:dyDescent="0.2">
      <c r="B1" s="86"/>
      <c r="C1" s="86"/>
      <c r="D1" s="86"/>
      <c r="E1" s="86"/>
      <c r="F1" s="86"/>
      <c r="G1" s="86"/>
      <c r="H1" s="86"/>
      <c r="I1" s="167"/>
      <c r="J1" s="86"/>
      <c r="K1" s="86"/>
      <c r="L1" s="86"/>
    </row>
    <row r="2" spans="2:14" ht="12.75" customHeight="1" x14ac:dyDescent="0.2"/>
    <row r="3" spans="2:14" ht="15" customHeight="1" x14ac:dyDescent="0.25">
      <c r="G3" s="117" t="s">
        <v>54</v>
      </c>
      <c r="H3" s="69"/>
      <c r="I3" s="169"/>
      <c r="J3" s="69"/>
      <c r="K3" s="208" t="s">
        <v>55</v>
      </c>
      <c r="L3" s="69"/>
      <c r="M3" s="87"/>
      <c r="N3" s="87"/>
    </row>
    <row r="4" spans="2:14" ht="15" customHeight="1" x14ac:dyDescent="0.25">
      <c r="F4" s="68"/>
      <c r="G4" s="119" t="s">
        <v>46</v>
      </c>
      <c r="H4" s="68"/>
      <c r="I4" s="170"/>
      <c r="J4" s="68"/>
      <c r="K4" s="208"/>
      <c r="L4" s="68"/>
      <c r="M4" s="88"/>
      <c r="N4" s="88"/>
    </row>
    <row r="5" spans="2:14" ht="15" customHeight="1" x14ac:dyDescent="0.25">
      <c r="F5" s="68"/>
      <c r="G5" s="119" t="s">
        <v>50</v>
      </c>
      <c r="H5" s="68"/>
      <c r="I5" s="170"/>
      <c r="J5" s="68"/>
      <c r="K5" s="208"/>
      <c r="L5" s="68"/>
      <c r="M5" s="88"/>
      <c r="N5" s="88"/>
    </row>
    <row r="6" spans="2:14" ht="15" customHeight="1" x14ac:dyDescent="0.25">
      <c r="B6" s="95"/>
      <c r="C6" s="95"/>
      <c r="D6" s="95"/>
      <c r="E6" s="95"/>
      <c r="F6" s="96"/>
      <c r="G6" s="97"/>
      <c r="H6" s="96"/>
      <c r="I6" s="171"/>
      <c r="J6" s="96"/>
      <c r="K6" s="96"/>
      <c r="L6" s="96"/>
      <c r="M6" s="88"/>
      <c r="N6" s="88"/>
    </row>
    <row r="7" spans="2:14" ht="26.25" hidden="1" customHeight="1" x14ac:dyDescent="0.25">
      <c r="B7" s="22"/>
      <c r="G7" s="55"/>
      <c r="H7" s="56"/>
      <c r="I7" s="172"/>
      <c r="J7" s="56"/>
      <c r="K7" s="56"/>
      <c r="L7" s="56"/>
      <c r="M7" s="89"/>
      <c r="N7" s="89"/>
    </row>
    <row r="8" spans="2:14" ht="12" hidden="1" customHeight="1" x14ac:dyDescent="0.2">
      <c r="D8" s="24" t="s">
        <v>12</v>
      </c>
      <c r="E8" s="15"/>
      <c r="F8" s="15"/>
      <c r="G8" s="74" t="s">
        <v>35</v>
      </c>
      <c r="H8" s="59"/>
      <c r="I8" s="173">
        <f>IF(G8="Dependientes",1,IF(G8="Dependiente sin opción de AFAP",2,IF(G8="Independientes",3,IF(G8="Jubilado",4,5))))</f>
        <v>1</v>
      </c>
      <c r="J8" s="28"/>
    </row>
    <row r="9" spans="2:14" ht="7.5" hidden="1" customHeight="1" x14ac:dyDescent="0.2">
      <c r="B9" s="22"/>
      <c r="D9" s="24"/>
      <c r="E9" s="15"/>
      <c r="F9" s="15"/>
      <c r="G9" s="61"/>
      <c r="H9" s="59"/>
      <c r="I9" s="173"/>
      <c r="J9" s="28"/>
    </row>
    <row r="10" spans="2:14" ht="5.25" hidden="1" customHeight="1" x14ac:dyDescent="0.2">
      <c r="B10" s="22"/>
      <c r="D10" s="24"/>
      <c r="E10" s="15"/>
      <c r="F10" s="15"/>
      <c r="G10" s="61"/>
      <c r="H10" s="59"/>
      <c r="I10" s="173"/>
      <c r="J10" s="28"/>
    </row>
    <row r="11" spans="2:14" ht="0" hidden="1" customHeight="1" x14ac:dyDescent="0.2"/>
    <row r="12" spans="2:14" ht="7.5" hidden="1" customHeight="1" x14ac:dyDescent="0.2">
      <c r="B12" s="22"/>
      <c r="D12" s="24"/>
      <c r="E12" s="15"/>
      <c r="F12" s="15"/>
      <c r="G12" s="61"/>
      <c r="H12" s="59"/>
      <c r="I12" s="173"/>
      <c r="J12" s="28"/>
    </row>
    <row r="13" spans="2:14" ht="12.75" hidden="1" customHeight="1" x14ac:dyDescent="0.2">
      <c r="D13" s="24" t="s">
        <v>26</v>
      </c>
      <c r="G13" s="74" t="s">
        <v>34</v>
      </c>
      <c r="I13" s="173">
        <f>IF(G13="Mensual",1,2)</f>
        <v>2</v>
      </c>
      <c r="J13" s="28"/>
    </row>
    <row r="14" spans="2:14" ht="21" hidden="1" customHeight="1" x14ac:dyDescent="0.2">
      <c r="I14" s="173"/>
      <c r="J14" s="28"/>
    </row>
    <row r="15" spans="2:14" ht="12.75" hidden="1" x14ac:dyDescent="0.2">
      <c r="G15" s="15"/>
      <c r="I15" s="173"/>
      <c r="J15" s="28"/>
    </row>
    <row r="16" spans="2:14" ht="12.75" hidden="1" x14ac:dyDescent="0.2">
      <c r="G16" s="15"/>
      <c r="I16" s="173"/>
      <c r="J16" s="28"/>
    </row>
    <row r="17" spans="2:11" ht="12.75" hidden="1" x14ac:dyDescent="0.2">
      <c r="G17" s="15"/>
      <c r="I17" s="173"/>
      <c r="J17" s="28"/>
    </row>
    <row r="18" spans="2:11" ht="14.25" customHeight="1" x14ac:dyDescent="0.2">
      <c r="C18" s="46"/>
      <c r="G18" s="15"/>
      <c r="I18" s="173"/>
      <c r="J18" s="28"/>
    </row>
    <row r="19" spans="2:11" ht="15" x14ac:dyDescent="0.25">
      <c r="B19" s="117" t="s">
        <v>82</v>
      </c>
      <c r="C19" s="15"/>
      <c r="D19" s="15"/>
      <c r="E19" s="15"/>
      <c r="F19" s="15"/>
      <c r="G19" s="15"/>
      <c r="H19" s="16"/>
      <c r="I19" s="174"/>
      <c r="J19" s="17"/>
      <c r="K19" s="15"/>
    </row>
    <row r="20" spans="2:11" ht="14.25" customHeight="1" x14ac:dyDescent="0.2">
      <c r="I20" s="175"/>
      <c r="J20" s="15"/>
    </row>
    <row r="21" spans="2:11" ht="12.75" x14ac:dyDescent="0.2">
      <c r="B21" s="183" t="s">
        <v>70</v>
      </c>
      <c r="C21" s="22" t="s">
        <v>52</v>
      </c>
      <c r="I21" s="176" t="s">
        <v>0</v>
      </c>
      <c r="J21" s="19"/>
      <c r="K21" s="29"/>
    </row>
    <row r="22" spans="2:11" ht="5.25" hidden="1" customHeight="1" x14ac:dyDescent="0.2">
      <c r="K22" s="20"/>
    </row>
    <row r="23" spans="2:11" ht="12.75" x14ac:dyDescent="0.2">
      <c r="B23" s="184" t="s">
        <v>71</v>
      </c>
      <c r="C23" s="35" t="s">
        <v>51</v>
      </c>
      <c r="D23" s="35"/>
      <c r="E23" s="35"/>
      <c r="F23" s="35"/>
      <c r="G23" s="35"/>
      <c r="I23" s="177" t="s">
        <v>0</v>
      </c>
      <c r="J23" s="44"/>
      <c r="K23" s="29"/>
    </row>
    <row r="24" spans="2:11" ht="5.25" hidden="1" customHeight="1" x14ac:dyDescent="0.2">
      <c r="B24" s="44"/>
      <c r="C24" s="35"/>
      <c r="D24" s="35"/>
      <c r="E24" s="35"/>
      <c r="F24" s="35"/>
      <c r="G24" s="35"/>
      <c r="I24" s="177"/>
      <c r="J24" s="44"/>
      <c r="K24" s="20"/>
    </row>
    <row r="25" spans="2:11" ht="12.75" x14ac:dyDescent="0.2">
      <c r="B25" s="184" t="s">
        <v>72</v>
      </c>
      <c r="C25" s="35" t="s">
        <v>87</v>
      </c>
      <c r="D25" s="35"/>
      <c r="E25" s="35"/>
      <c r="F25" s="35"/>
      <c r="G25" s="35"/>
      <c r="I25" s="177" t="s">
        <v>0</v>
      </c>
      <c r="J25" s="44"/>
      <c r="K25" s="29"/>
    </row>
    <row r="26" spans="2:11" ht="12.75" x14ac:dyDescent="0.2">
      <c r="C26" s="33"/>
      <c r="J26" s="18"/>
      <c r="K26" s="20"/>
    </row>
    <row r="27" spans="2:11" ht="12.75" hidden="1" x14ac:dyDescent="0.2">
      <c r="B27" s="42" t="s">
        <v>1</v>
      </c>
      <c r="C27" s="43" t="s">
        <v>24</v>
      </c>
      <c r="D27" s="34"/>
      <c r="E27" s="34"/>
      <c r="F27" s="34"/>
      <c r="G27" s="34"/>
      <c r="I27" s="178" t="s">
        <v>0</v>
      </c>
      <c r="J27" s="57"/>
      <c r="K27" s="45">
        <f>IF(G8="Independientes",-K21*0.3,0)</f>
        <v>0</v>
      </c>
    </row>
    <row r="28" spans="2:11" ht="12.75" hidden="1" x14ac:dyDescent="0.2">
      <c r="K28" s="20"/>
    </row>
    <row r="29" spans="2:11" ht="12.75" hidden="1" x14ac:dyDescent="0.2">
      <c r="B29" s="44">
        <v>5</v>
      </c>
      <c r="C29" s="35" t="s">
        <v>27</v>
      </c>
      <c r="D29" s="35"/>
      <c r="F29" s="64" t="s">
        <v>31</v>
      </c>
      <c r="G29" s="35" t="s">
        <v>25</v>
      </c>
      <c r="I29" s="179" t="s">
        <v>0</v>
      </c>
      <c r="J29" s="36"/>
      <c r="K29" s="38">
        <v>0</v>
      </c>
    </row>
    <row r="30" spans="2:11" ht="12.75" hidden="1" x14ac:dyDescent="0.2">
      <c r="B30" s="18"/>
      <c r="C30" s="35"/>
      <c r="D30" s="37"/>
      <c r="E30" s="35"/>
      <c r="G30" s="35"/>
      <c r="I30" s="179"/>
      <c r="J30" s="36"/>
      <c r="K30" s="39"/>
    </row>
    <row r="31" spans="2:11" ht="12.75" hidden="1" x14ac:dyDescent="0.2">
      <c r="C31" s="35"/>
      <c r="D31" s="35"/>
      <c r="E31" s="35"/>
      <c r="F31" s="35"/>
      <c r="G31" s="35"/>
      <c r="I31" s="177"/>
      <c r="J31" s="35"/>
      <c r="K31" s="39"/>
    </row>
    <row r="32" spans="2:11" ht="12.75" hidden="1" x14ac:dyDescent="0.2">
      <c r="B32" s="44">
        <v>6</v>
      </c>
      <c r="C32" s="35" t="s">
        <v>19</v>
      </c>
      <c r="D32" s="35"/>
      <c r="F32" s="65" t="s">
        <v>31</v>
      </c>
      <c r="G32" s="35" t="s">
        <v>25</v>
      </c>
      <c r="I32" s="179" t="s">
        <v>0</v>
      </c>
      <c r="J32" s="36"/>
      <c r="K32" s="38">
        <v>0</v>
      </c>
    </row>
    <row r="33" spans="2:11" ht="12.75" hidden="1" x14ac:dyDescent="0.2">
      <c r="B33" s="18"/>
      <c r="C33" s="41"/>
      <c r="D33" s="37"/>
      <c r="E33" s="40"/>
      <c r="G33" s="35"/>
      <c r="I33" s="179"/>
      <c r="J33" s="36"/>
    </row>
    <row r="34" spans="2:11" ht="6.75" customHeight="1" x14ac:dyDescent="0.2">
      <c r="B34" s="18"/>
      <c r="C34" s="15"/>
      <c r="D34" s="15"/>
      <c r="E34" s="15"/>
      <c r="F34" s="101"/>
      <c r="G34" s="15"/>
      <c r="H34" s="15"/>
      <c r="I34" s="174"/>
      <c r="J34" s="16"/>
      <c r="K34" s="21"/>
    </row>
    <row r="35" spans="2:11" ht="12.75" x14ac:dyDescent="0.2">
      <c r="B35" s="184" t="s">
        <v>75</v>
      </c>
      <c r="C35" s="24" t="s">
        <v>95</v>
      </c>
      <c r="D35" s="24"/>
      <c r="E35" s="24"/>
      <c r="F35" s="24"/>
      <c r="G35" s="24"/>
      <c r="I35" s="180"/>
      <c r="J35" s="24"/>
      <c r="K35" s="182">
        <f>+K21</f>
        <v>0</v>
      </c>
    </row>
    <row r="36" spans="2:11" ht="6" hidden="1" customHeight="1" x14ac:dyDescent="0.2">
      <c r="B36" s="15"/>
      <c r="C36" s="23"/>
      <c r="D36" s="24"/>
      <c r="E36" s="24"/>
      <c r="F36" s="24"/>
      <c r="G36" s="24"/>
      <c r="I36" s="180"/>
      <c r="J36" s="24"/>
      <c r="K36" s="25"/>
    </row>
    <row r="37" spans="2:11" ht="12.75" x14ac:dyDescent="0.2">
      <c r="B37" s="184" t="s">
        <v>76</v>
      </c>
      <c r="C37" s="24" t="s">
        <v>100</v>
      </c>
      <c r="D37" s="24"/>
      <c r="E37" s="24"/>
      <c r="F37" s="24"/>
      <c r="G37" s="24"/>
      <c r="I37" s="180"/>
      <c r="J37" s="24"/>
      <c r="K37" s="182">
        <f>+K23+K25</f>
        <v>0</v>
      </c>
    </row>
    <row r="38" spans="2:11" ht="12.75" x14ac:dyDescent="0.2">
      <c r="B38" s="15"/>
      <c r="C38" s="23"/>
      <c r="D38" s="24"/>
      <c r="E38" s="24"/>
      <c r="F38" s="24"/>
      <c r="G38" s="24"/>
      <c r="I38" s="180"/>
      <c r="J38" s="24"/>
      <c r="K38" s="25"/>
    </row>
    <row r="39" spans="2:11" ht="14.25" customHeight="1" x14ac:dyDescent="0.2">
      <c r="K39" s="20"/>
    </row>
    <row r="40" spans="2:11" ht="15" x14ac:dyDescent="0.25">
      <c r="B40" s="117" t="s">
        <v>83</v>
      </c>
      <c r="C40" s="15"/>
      <c r="D40" s="15"/>
      <c r="E40" s="15"/>
      <c r="F40" s="15"/>
      <c r="G40" s="15"/>
      <c r="I40" s="174"/>
      <c r="J40" s="16"/>
      <c r="K40" s="21"/>
    </row>
    <row r="41" spans="2:11" ht="12.75" x14ac:dyDescent="0.2">
      <c r="B41" s="26"/>
      <c r="K41" s="20"/>
    </row>
    <row r="42" spans="2:11" ht="12.75" x14ac:dyDescent="0.2">
      <c r="B42" s="185" t="s">
        <v>67</v>
      </c>
      <c r="C42" s="14" t="s">
        <v>21</v>
      </c>
      <c r="G42" s="63" t="s">
        <v>20</v>
      </c>
      <c r="K42" s="60">
        <f>IF(G42="Deducción de 100%",1,IF(G42="Deducción de 50%",0.5,0))</f>
        <v>1</v>
      </c>
    </row>
    <row r="43" spans="2:11" ht="8.25" customHeight="1" x14ac:dyDescent="0.2">
      <c r="B43" s="58"/>
      <c r="G43" s="18"/>
      <c r="K43" s="60"/>
    </row>
    <row r="44" spans="2:11" ht="12.75" x14ac:dyDescent="0.2">
      <c r="B44" s="18"/>
      <c r="F44" s="14" t="s">
        <v>18</v>
      </c>
      <c r="K44" s="29">
        <v>0</v>
      </c>
    </row>
    <row r="45" spans="2:11" ht="12.75" x14ac:dyDescent="0.2">
      <c r="B45" s="18"/>
      <c r="F45" s="14" t="s">
        <v>22</v>
      </c>
      <c r="K45" s="29">
        <v>0</v>
      </c>
    </row>
    <row r="46" spans="2:11" ht="12.75" x14ac:dyDescent="0.2">
      <c r="B46" s="18"/>
      <c r="F46" s="14" t="s">
        <v>29</v>
      </c>
      <c r="I46" s="168" t="s">
        <v>0</v>
      </c>
      <c r="J46" s="18"/>
      <c r="K46" s="13">
        <f>IF(I13=2,(((K44*13)*Parámetros!I9)+(K45*26*Parámetros!I9)))*K42</f>
        <v>0</v>
      </c>
    </row>
    <row r="47" spans="2:11" ht="12.75" x14ac:dyDescent="0.2">
      <c r="B47" s="183" t="s">
        <v>68</v>
      </c>
      <c r="C47" s="14" t="s">
        <v>9</v>
      </c>
      <c r="K47" s="20"/>
    </row>
    <row r="48" spans="2:11" ht="12.75" x14ac:dyDescent="0.2">
      <c r="F48" s="14" t="s">
        <v>39</v>
      </c>
      <c r="H48" s="76">
        <v>0</v>
      </c>
      <c r="I48" s="176" t="s">
        <v>0</v>
      </c>
      <c r="J48" s="19"/>
      <c r="K48" s="77">
        <f>IF(H48="0",0,IF(H48="1/2 BPC",1/2*Parámetros!I9,IF(H48="1 BPC",Parámetros!I9,IF(H48="5/3 BPC",5/3*Parámetros!I9,0))))</f>
        <v>0</v>
      </c>
    </row>
    <row r="49" spans="2:11" ht="12.75" x14ac:dyDescent="0.2">
      <c r="F49" s="14" t="s">
        <v>40</v>
      </c>
      <c r="H49" s="76" t="s">
        <v>38</v>
      </c>
      <c r="I49" s="176" t="s">
        <v>0</v>
      </c>
      <c r="J49" s="19"/>
      <c r="K49" s="13">
        <f>IF(H49="SI",5/3*Parámetros!I9,0)</f>
        <v>0</v>
      </c>
    </row>
    <row r="50" spans="2:11" ht="12.75" x14ac:dyDescent="0.2">
      <c r="F50" s="15" t="s">
        <v>41</v>
      </c>
      <c r="G50" s="15"/>
      <c r="H50" s="82"/>
      <c r="I50" s="176" t="s">
        <v>0</v>
      </c>
      <c r="J50" s="19"/>
      <c r="K50" s="29">
        <v>0</v>
      </c>
    </row>
    <row r="51" spans="2:11" ht="6" customHeight="1" x14ac:dyDescent="0.2">
      <c r="B51" s="27"/>
      <c r="C51" s="34"/>
      <c r="D51" s="15"/>
      <c r="E51" s="15"/>
      <c r="K51" s="20"/>
    </row>
    <row r="52" spans="2:11" ht="12.75" x14ac:dyDescent="0.2">
      <c r="B52" s="183" t="s">
        <v>69</v>
      </c>
      <c r="C52" s="14" t="s">
        <v>36</v>
      </c>
      <c r="K52" s="20"/>
    </row>
    <row r="53" spans="2:11" ht="6" customHeight="1" x14ac:dyDescent="0.2">
      <c r="K53" s="20"/>
    </row>
    <row r="54" spans="2:11" ht="12.75" x14ac:dyDescent="0.2">
      <c r="D54" s="33"/>
      <c r="F54" s="14" t="s">
        <v>42</v>
      </c>
      <c r="I54" s="176" t="s">
        <v>0</v>
      </c>
      <c r="J54" s="19"/>
      <c r="K54" s="29"/>
    </row>
    <row r="55" spans="2:11" ht="12.75" x14ac:dyDescent="0.2">
      <c r="D55" s="33"/>
      <c r="F55" s="14" t="s">
        <v>28</v>
      </c>
      <c r="I55" s="176" t="s">
        <v>0</v>
      </c>
      <c r="J55" s="19"/>
      <c r="K55" s="29"/>
    </row>
    <row r="56" spans="2:11" ht="12.75" x14ac:dyDescent="0.2">
      <c r="D56" s="33"/>
      <c r="F56" s="14" t="s">
        <v>43</v>
      </c>
      <c r="I56" s="176" t="s">
        <v>0</v>
      </c>
      <c r="J56" s="19"/>
      <c r="K56" s="29"/>
    </row>
    <row r="57" spans="2:11" ht="6" customHeight="1" x14ac:dyDescent="0.2">
      <c r="I57" s="176"/>
      <c r="J57" s="19"/>
      <c r="K57" s="21"/>
    </row>
    <row r="58" spans="2:11" ht="12.75" x14ac:dyDescent="0.2">
      <c r="B58" s="186" t="s">
        <v>73</v>
      </c>
      <c r="C58" s="102" t="s">
        <v>49</v>
      </c>
      <c r="I58" s="176" t="s">
        <v>0</v>
      </c>
      <c r="J58" s="19"/>
      <c r="K58" s="29">
        <v>0</v>
      </c>
    </row>
    <row r="59" spans="2:11" ht="12.75" x14ac:dyDescent="0.2">
      <c r="C59" s="15"/>
      <c r="D59" s="15"/>
      <c r="E59" s="15"/>
      <c r="F59" s="15"/>
      <c r="G59" s="15"/>
      <c r="H59" s="15"/>
      <c r="I59" s="174"/>
      <c r="J59" s="16"/>
      <c r="K59" s="21"/>
    </row>
    <row r="60" spans="2:11" ht="12.75" x14ac:dyDescent="0.2">
      <c r="B60" s="186" t="s">
        <v>74</v>
      </c>
      <c r="C60" s="24" t="s">
        <v>23</v>
      </c>
      <c r="D60" s="24"/>
      <c r="E60" s="24"/>
      <c r="F60" s="24"/>
      <c r="G60" s="24"/>
      <c r="I60" s="180"/>
      <c r="J60" s="24"/>
      <c r="K60" s="182">
        <f>K46+(K49)+K48+K54+K55+K56+K58+K50</f>
        <v>0</v>
      </c>
    </row>
    <row r="61" spans="2:11" ht="11.25" customHeight="1" x14ac:dyDescent="0.2">
      <c r="B61" s="15"/>
      <c r="C61" s="23"/>
      <c r="D61" s="24"/>
      <c r="E61" s="24"/>
      <c r="F61" s="24"/>
      <c r="G61" s="24"/>
      <c r="H61" s="24"/>
      <c r="I61" s="181"/>
      <c r="J61" s="25"/>
    </row>
    <row r="62" spans="2:11" ht="11.25" customHeight="1" x14ac:dyDescent="0.2">
      <c r="B62" s="15"/>
      <c r="C62" s="23"/>
      <c r="D62" s="24"/>
      <c r="E62" s="24"/>
      <c r="F62" s="24"/>
      <c r="G62" s="24"/>
      <c r="H62" s="24"/>
      <c r="I62" s="181"/>
      <c r="J62" s="25"/>
    </row>
    <row r="63" spans="2:11" ht="16.5" customHeight="1" x14ac:dyDescent="0.25">
      <c r="B63" s="117" t="s">
        <v>88</v>
      </c>
      <c r="C63" s="23"/>
      <c r="D63" s="24"/>
      <c r="E63" s="24"/>
      <c r="F63" s="24"/>
      <c r="G63" s="24"/>
      <c r="H63" s="24"/>
      <c r="I63" s="181"/>
      <c r="J63" s="25"/>
    </row>
    <row r="64" spans="2:11" ht="9.75" customHeight="1" x14ac:dyDescent="0.25">
      <c r="B64" s="117"/>
      <c r="C64" s="23"/>
      <c r="D64" s="24"/>
      <c r="E64" s="24"/>
      <c r="F64" s="24"/>
      <c r="G64" s="24"/>
      <c r="H64" s="24"/>
      <c r="I64" s="181"/>
      <c r="J64" s="25"/>
    </row>
    <row r="65" spans="2:12" ht="13.5" customHeight="1" x14ac:dyDescent="0.2">
      <c r="B65" s="71" t="s">
        <v>89</v>
      </c>
      <c r="C65" s="73" t="s">
        <v>99</v>
      </c>
      <c r="E65" s="15"/>
      <c r="F65" s="15"/>
      <c r="G65" s="75" t="s">
        <v>96</v>
      </c>
      <c r="H65" s="188"/>
      <c r="I65" s="173"/>
      <c r="J65" s="28"/>
    </row>
    <row r="66" spans="2:12" ht="9.75" customHeight="1" x14ac:dyDescent="0.25">
      <c r="B66" s="117"/>
      <c r="C66" s="23"/>
      <c r="D66" s="24"/>
      <c r="E66" s="24"/>
      <c r="F66" s="24"/>
      <c r="G66" s="24"/>
      <c r="H66" s="24"/>
      <c r="I66" s="181"/>
      <c r="J66" s="25"/>
    </row>
    <row r="67" spans="2:12" ht="13.5" customHeight="1" x14ac:dyDescent="0.2">
      <c r="B67" s="71" t="s">
        <v>90</v>
      </c>
      <c r="C67" s="73" t="s">
        <v>37</v>
      </c>
      <c r="E67" s="15"/>
      <c r="F67" s="15"/>
      <c r="G67" s="75" t="s">
        <v>31</v>
      </c>
      <c r="H67" s="59"/>
      <c r="I67" s="173"/>
      <c r="J67" s="28"/>
    </row>
    <row r="68" spans="2:12" ht="9.75" customHeight="1" x14ac:dyDescent="0.25">
      <c r="B68" s="117"/>
      <c r="C68" s="23"/>
      <c r="D68" s="24"/>
      <c r="E68" s="24"/>
      <c r="F68" s="24"/>
      <c r="G68" s="24"/>
      <c r="H68" s="24"/>
      <c r="I68" s="181"/>
      <c r="J68" s="25"/>
    </row>
    <row r="69" spans="2:12" ht="15" x14ac:dyDescent="0.25">
      <c r="B69" s="71" t="s">
        <v>91</v>
      </c>
      <c r="C69" s="78" t="s">
        <v>47</v>
      </c>
      <c r="D69" s="3"/>
      <c r="E69" s="3"/>
      <c r="F69" s="3"/>
      <c r="G69" s="6"/>
      <c r="H69" s="9"/>
      <c r="I69" s="181" t="s">
        <v>0</v>
      </c>
      <c r="J69" s="80"/>
      <c r="K69" s="45">
        <f>+'Detalles de Liquidación Anual'!I50</f>
        <v>0</v>
      </c>
    </row>
    <row r="70" spans="2:12" ht="6" customHeight="1" x14ac:dyDescent="0.2">
      <c r="B70" s="61"/>
      <c r="C70" s="23"/>
      <c r="D70" s="24"/>
      <c r="E70" s="24"/>
      <c r="F70" s="24"/>
      <c r="G70" s="24"/>
      <c r="H70" s="24"/>
      <c r="I70" s="181"/>
      <c r="J70" s="25"/>
    </row>
    <row r="71" spans="2:12" ht="13.5" customHeight="1" x14ac:dyDescent="0.2">
      <c r="B71" s="71" t="s">
        <v>93</v>
      </c>
      <c r="C71" s="100" t="s">
        <v>48</v>
      </c>
      <c r="D71" s="15"/>
      <c r="E71" s="15"/>
      <c r="F71" s="15"/>
      <c r="G71" s="79"/>
      <c r="I71" s="181" t="s">
        <v>0</v>
      </c>
      <c r="J71" s="80"/>
      <c r="K71" s="29"/>
    </row>
    <row r="72" spans="2:12" ht="6" customHeight="1" x14ac:dyDescent="0.2">
      <c r="B72" s="61"/>
      <c r="C72" s="23"/>
      <c r="D72" s="24"/>
      <c r="E72" s="24"/>
      <c r="F72" s="24"/>
      <c r="G72" s="24"/>
      <c r="H72" s="24"/>
      <c r="I72" s="181"/>
      <c r="J72" s="25"/>
    </row>
    <row r="73" spans="2:12" ht="13.5" customHeight="1" x14ac:dyDescent="0.2">
      <c r="B73" s="71" t="s">
        <v>92</v>
      </c>
      <c r="C73" s="14" t="s">
        <v>44</v>
      </c>
      <c r="D73" s="24"/>
      <c r="E73" s="24"/>
      <c r="F73" s="24"/>
      <c r="G73" s="24"/>
      <c r="H73" s="24"/>
      <c r="I73" s="176" t="s">
        <v>0</v>
      </c>
      <c r="J73" s="19"/>
      <c r="K73" s="29">
        <v>0</v>
      </c>
    </row>
    <row r="74" spans="2:12" ht="6" customHeight="1" x14ac:dyDescent="0.2">
      <c r="B74" s="61"/>
      <c r="C74" s="23"/>
      <c r="D74" s="24"/>
      <c r="E74" s="24"/>
      <c r="F74" s="24"/>
      <c r="G74" s="24"/>
      <c r="H74" s="24"/>
      <c r="I74" s="181"/>
      <c r="J74" s="25"/>
    </row>
    <row r="75" spans="2:12" ht="13.5" customHeight="1" x14ac:dyDescent="0.2">
      <c r="B75" s="71" t="s">
        <v>94</v>
      </c>
      <c r="C75" s="14" t="s">
        <v>45</v>
      </c>
      <c r="D75" s="24"/>
      <c r="E75" s="24"/>
      <c r="F75" s="24"/>
      <c r="G75" s="24"/>
      <c r="H75" s="24"/>
      <c r="I75" s="176" t="s">
        <v>0</v>
      </c>
      <c r="J75" s="19"/>
      <c r="K75" s="45">
        <f>K73*0.2</f>
        <v>0</v>
      </c>
    </row>
    <row r="76" spans="2:12" ht="6.75" customHeight="1" x14ac:dyDescent="0.2">
      <c r="B76" s="15"/>
      <c r="D76" s="24"/>
      <c r="E76" s="24"/>
      <c r="F76" s="24"/>
      <c r="G76" s="24"/>
      <c r="H76" s="24"/>
      <c r="I76" s="181"/>
      <c r="J76" s="25"/>
      <c r="K76" s="81"/>
    </row>
    <row r="77" spans="2:12" ht="19.5" customHeight="1" x14ac:dyDescent="0.25">
      <c r="B77" s="71" t="s">
        <v>98</v>
      </c>
      <c r="C77" s="194" t="s">
        <v>77</v>
      </c>
      <c r="D77" s="24"/>
      <c r="E77" s="24"/>
      <c r="F77" s="24"/>
      <c r="G77" s="24"/>
      <c r="H77" s="24"/>
      <c r="I77" s="181"/>
      <c r="J77" s="25"/>
      <c r="K77" s="193">
        <f>+IF(K69&lt;K71,0,IF(G67="No",IF(K69&gt;K71,K69-K71,0),MIN(K69-K71,K75)))</f>
        <v>0</v>
      </c>
    </row>
    <row r="78" spans="2:12" ht="11.25" customHeight="1" x14ac:dyDescent="0.2">
      <c r="B78" s="95"/>
      <c r="C78" s="189"/>
      <c r="D78" s="190"/>
      <c r="E78" s="190"/>
      <c r="F78" s="190"/>
      <c r="G78" s="190"/>
      <c r="H78" s="190"/>
      <c r="I78" s="191"/>
      <c r="J78" s="192"/>
      <c r="K78" s="95"/>
      <c r="L78" s="95"/>
    </row>
    <row r="79" spans="2:12" ht="11.25" hidden="1" customHeight="1" x14ac:dyDescent="0.2">
      <c r="B79" s="15"/>
      <c r="C79" s="23"/>
      <c r="D79" s="24"/>
      <c r="E79" s="24"/>
      <c r="F79" s="24"/>
      <c r="G79" s="24"/>
      <c r="H79" s="24"/>
      <c r="I79" s="181"/>
      <c r="J79" s="25"/>
    </row>
    <row r="80" spans="2:12" ht="11.25" customHeight="1" x14ac:dyDescent="0.2">
      <c r="B80" s="15"/>
      <c r="C80" s="23"/>
      <c r="D80" s="24"/>
      <c r="E80" s="24"/>
      <c r="F80" s="24"/>
      <c r="G80" s="24"/>
      <c r="H80" s="24"/>
      <c r="I80" s="181"/>
      <c r="J80" s="25"/>
    </row>
    <row r="81" spans="2:12" ht="11.25" customHeight="1" x14ac:dyDescent="0.2">
      <c r="B81" s="15"/>
      <c r="C81" s="53"/>
      <c r="D81" s="43" t="s">
        <v>15</v>
      </c>
      <c r="E81" s="24"/>
      <c r="F81" s="24"/>
      <c r="G81" s="24"/>
      <c r="H81" s="24"/>
      <c r="I81" s="181"/>
      <c r="J81" s="25"/>
    </row>
    <row r="82" spans="2:12" ht="11.25" customHeight="1" x14ac:dyDescent="0.2">
      <c r="B82" s="15"/>
      <c r="C82" s="45"/>
      <c r="D82" s="43" t="s">
        <v>14</v>
      </c>
      <c r="E82" s="24"/>
      <c r="F82" s="24"/>
      <c r="G82" s="24"/>
      <c r="H82" s="24"/>
      <c r="I82" s="181"/>
      <c r="J82" s="25"/>
    </row>
    <row r="83" spans="2:12" ht="11.25" customHeight="1" x14ac:dyDescent="0.2">
      <c r="B83" s="15"/>
      <c r="C83" s="54"/>
      <c r="D83" s="46" t="s">
        <v>13</v>
      </c>
      <c r="E83" s="24"/>
      <c r="F83" s="24"/>
      <c r="G83" s="24"/>
      <c r="H83" s="24"/>
      <c r="I83" s="181"/>
      <c r="J83" s="25"/>
    </row>
    <row r="84" spans="2:12" ht="11.25" customHeight="1" x14ac:dyDescent="0.2">
      <c r="B84" s="15"/>
      <c r="C84" s="23"/>
      <c r="D84" s="24"/>
      <c r="E84" s="24"/>
      <c r="F84" s="24"/>
      <c r="G84" s="24"/>
      <c r="H84" s="24"/>
      <c r="I84" s="181"/>
      <c r="J84" s="25"/>
    </row>
    <row r="85" spans="2:12" ht="11.25" customHeight="1" x14ac:dyDescent="0.2">
      <c r="B85" s="15"/>
      <c r="C85" s="23"/>
      <c r="D85" s="24"/>
      <c r="E85" s="24"/>
      <c r="F85" s="24"/>
      <c r="G85" s="24"/>
      <c r="H85" s="24"/>
      <c r="I85" s="181"/>
      <c r="J85" s="25"/>
    </row>
    <row r="86" spans="2:12" ht="13.5" customHeight="1" x14ac:dyDescent="0.2">
      <c r="B86" s="15"/>
      <c r="C86" s="23"/>
      <c r="D86" s="24"/>
      <c r="E86" s="24"/>
      <c r="F86" s="24"/>
      <c r="G86" s="24"/>
      <c r="H86" s="24"/>
      <c r="I86" s="180"/>
      <c r="J86" s="24"/>
      <c r="L86" s="66" t="s">
        <v>30</v>
      </c>
    </row>
    <row r="87" spans="2:12" ht="12.75" customHeight="1" x14ac:dyDescent="0.2">
      <c r="B87" s="15"/>
      <c r="C87" s="23"/>
      <c r="D87" s="24"/>
      <c r="E87" s="24"/>
      <c r="F87" s="24"/>
      <c r="G87" s="24"/>
      <c r="H87" s="24"/>
      <c r="I87" s="181"/>
      <c r="J87" s="25"/>
    </row>
    <row r="88" spans="2:12" ht="12.75" hidden="1" customHeight="1" x14ac:dyDescent="0.2"/>
    <row r="89" spans="2:12" ht="12.75" hidden="1" customHeight="1" x14ac:dyDescent="0.2"/>
    <row r="90" spans="2:12" ht="12.75" hidden="1" customHeight="1" x14ac:dyDescent="0.2"/>
    <row r="91" spans="2:12" ht="12.75" hidden="1" customHeight="1" x14ac:dyDescent="0.2"/>
    <row r="92" spans="2:12" ht="12.75" hidden="1" customHeight="1" x14ac:dyDescent="0.2"/>
    <row r="93" spans="2:12" ht="12.75" hidden="1" customHeight="1" x14ac:dyDescent="0.2"/>
    <row r="94" spans="2:12" ht="12.75" hidden="1" customHeight="1" x14ac:dyDescent="0.2"/>
    <row r="95" spans="2:12" ht="12.75" hidden="1" customHeight="1" x14ac:dyDescent="0.2"/>
    <row r="96" spans="2:12" ht="12.75" hidden="1" customHeight="1" x14ac:dyDescent="0.2"/>
    <row r="97" ht="12.75" hidden="1" customHeight="1" x14ac:dyDescent="0.2"/>
  </sheetData>
  <sheetProtection password="985A" sheet="1" objects="1" scenarios="1" selectLockedCells="1"/>
  <mergeCells count="1">
    <mergeCell ref="K3:K5"/>
  </mergeCells>
  <phoneticPr fontId="4" type="noConversion"/>
  <conditionalFormatting sqref="K32">
    <cfRule type="expression" dxfId="19" priority="3" stopIfTrue="1">
      <formula>OR(AND($I$8&lt;&gt;1,$I$8&lt;&gt;2), $F$32&lt;&gt;"Si")</formula>
    </cfRule>
  </conditionalFormatting>
  <conditionalFormatting sqref="I52:J53 G52:G56 F52:F53 D52:E56 B53:C56 C25:G25 I25:J25">
    <cfRule type="expression" dxfId="18" priority="4" stopIfTrue="1">
      <formula>AND($I$8&lt;&gt;1,$I$8&lt;&gt;2)</formula>
    </cfRule>
  </conditionalFormatting>
  <conditionalFormatting sqref="K23 K25">
    <cfRule type="expression" dxfId="17" priority="5" stopIfTrue="1">
      <formula>AND($I$8&lt;&gt;1,$I$8&lt;&gt;2)</formula>
    </cfRule>
  </conditionalFormatting>
  <conditionalFormatting sqref="K30:K31">
    <cfRule type="expression" dxfId="16" priority="6" stopIfTrue="1">
      <formula>OR($I$8=1,$I$8=2)</formula>
    </cfRule>
  </conditionalFormatting>
  <conditionalFormatting sqref="K29">
    <cfRule type="expression" dxfId="15" priority="7" stopIfTrue="1">
      <formula>OR(AND($I$8&lt;&gt;1,$I$8&lt;&gt;2),$F$29="No")</formula>
    </cfRule>
  </conditionalFormatting>
  <conditionalFormatting sqref="I27:J27 C27">
    <cfRule type="expression" dxfId="14" priority="8" stopIfTrue="1">
      <formula>$I$8&lt;&gt;3</formula>
    </cfRule>
  </conditionalFormatting>
  <conditionalFormatting sqref="K27">
    <cfRule type="expression" dxfId="13" priority="9" stopIfTrue="1">
      <formula>$I$8&lt;&gt;3</formula>
    </cfRule>
  </conditionalFormatting>
  <conditionalFormatting sqref="D32:E32 B33:E33">
    <cfRule type="expression" dxfId="12" priority="10" stopIfTrue="1">
      <formula>OR(AND($I$8&lt;&gt;1,$I$8&lt;&gt;2),#REF!=1)</formula>
    </cfRule>
  </conditionalFormatting>
  <conditionalFormatting sqref="B29 C28:D31 E30:E31 C23:G24 I23:J24 B23:B25 G28:G33 I28:J33 F31 E28:F28 B32:C32">
    <cfRule type="expression" dxfId="11" priority="12" stopIfTrue="1">
      <formula>AND($I$8&lt;&gt;1,$I$8&lt;&gt;2)</formula>
    </cfRule>
  </conditionalFormatting>
  <conditionalFormatting sqref="I47:J47 B47:E50 F47:G47">
    <cfRule type="expression" dxfId="10" priority="13" stopIfTrue="1">
      <formula>$I$8=5</formula>
    </cfRule>
  </conditionalFormatting>
  <conditionalFormatting sqref="F29 F32">
    <cfRule type="expression" dxfId="9" priority="14" stopIfTrue="1">
      <formula>AND($I$8&lt;&gt;1,$I$8&lt;&gt;2)</formula>
    </cfRule>
  </conditionalFormatting>
  <conditionalFormatting sqref="F48:G50 I48:J50">
    <cfRule type="expression" dxfId="8" priority="15" stopIfTrue="1">
      <formula>$K$9=5</formula>
    </cfRule>
  </conditionalFormatting>
  <conditionalFormatting sqref="K48:K49">
    <cfRule type="expression" dxfId="7" priority="16" stopIfTrue="1">
      <formula>$K$9=5</formula>
    </cfRule>
  </conditionalFormatting>
  <conditionalFormatting sqref="C71:J71">
    <cfRule type="expression" dxfId="6" priority="17" stopIfTrue="1">
      <formula>"g9=""No"""</formula>
    </cfRule>
  </conditionalFormatting>
  <conditionalFormatting sqref="B73:J73 B75:J75">
    <cfRule type="expression" dxfId="5" priority="140" stopIfTrue="1">
      <formula>$G$67="No"</formula>
    </cfRule>
  </conditionalFormatting>
  <conditionalFormatting sqref="K73">
    <cfRule type="expression" dxfId="4" priority="142" stopIfTrue="1">
      <formula>$G$67="No"</formula>
    </cfRule>
  </conditionalFormatting>
  <conditionalFormatting sqref="K75">
    <cfRule type="expression" dxfId="3" priority="143" stopIfTrue="1">
      <formula>$G$67="No"</formula>
    </cfRule>
  </conditionalFormatting>
  <conditionalFormatting sqref="B35">
    <cfRule type="expression" dxfId="2" priority="2" stopIfTrue="1">
      <formula>AND($I$8&lt;&gt;1,$I$8&lt;&gt;2)</formula>
    </cfRule>
  </conditionalFormatting>
  <conditionalFormatting sqref="B37">
    <cfRule type="expression" dxfId="1" priority="1" stopIfTrue="1">
      <formula>AND($I$8&lt;&gt;1,$I$8&lt;&gt;2)</formula>
    </cfRule>
  </conditionalFormatting>
  <dataValidations xWindow="734" yWindow="441" count="12">
    <dataValidation type="custom" allowBlank="1" showInputMessage="1" showErrorMessage="1" sqref="K25">
      <formula1>OR(I8=1,I8=2)</formula1>
    </dataValidation>
    <dataValidation type="custom" allowBlank="1" showInputMessage="1" showErrorMessage="1" error="_x000a_" sqref="K23">
      <formula1>OR(I8=1,I8=2)</formula1>
    </dataValidation>
    <dataValidation type="custom" allowBlank="1" showInputMessage="1" showErrorMessage="1" error="Ingresar valores positivos" sqref="K71 K44:K45 K21 K58 K54:K56 K50">
      <formula1>K21&gt;=0</formula1>
    </dataValidation>
    <dataValidation type="custom" allowBlank="1" showInputMessage="1" showErrorMessage="1" error="SOLO puede ingresar un valor si:_x000a_- Eligió la opción de trabajador dependiente_x000a_- Eligió la opción de &quot;Si&quot; en el punto 5. " sqref="K30">
      <formula1>AND(F29="Si",OR(I8=1,I8=2))</formula1>
    </dataValidation>
    <dataValidation type="custom" allowBlank="1" showErrorMessage="1" error="SOLO puede ingresar un valor si:_x000a_- Eligió la opción de trabajador dependiente_x000a_- Eligió NO es funcionario público_x000a_- Eligió la opción de &quot;Si&quot; en el punto 6._x000a__x000a_" prompt="_x000a_" sqref="K32">
      <formula1>AND(F32="Si",OR(I8=1,I8=2))</formula1>
    </dataValidation>
    <dataValidation type="list" allowBlank="1" showInputMessage="1" showErrorMessage="1" promptTitle="Si; No" sqref="G67 G65">
      <formula1>"Si, No"</formula1>
    </dataValidation>
    <dataValidation allowBlank="1" showInputMessage="1" showErrorMessage="1" promptTitle="Aclaración" sqref="K48:K49"/>
    <dataValidation type="list" allowBlank="1" showInputMessage="1" showErrorMessage="1" sqref="G42">
      <formula1>"Deducción de 100%, Deducción de 50%, No hay Deducción"</formula1>
    </dataValidation>
    <dataValidation type="list" allowBlank="1" showInputMessage="1" showErrorMessage="1" sqref="H49">
      <formula1>"SI, NO"</formula1>
    </dataValidation>
    <dataValidation type="list" allowBlank="1" showInputMessage="1" showErrorMessage="1" sqref="H48">
      <formula1>"0, 1/2 BPC, 1 BPC, 5/3 BPC"</formula1>
    </dataValidation>
    <dataValidation type="list" allowBlank="1" showInputMessage="1" showErrorMessage="1" prompt="Seleccione Si/No_x000a_" sqref="F32 F29">
      <formula1>"Si,No"</formula1>
    </dataValidation>
    <dataValidation allowBlank="1" showInputMessage="1" showErrorMessage="1" prompt="Seleccione Si/No_x000a_" sqref="E33:E34"/>
  </dataValidations>
  <pageMargins left="0.39370078740157483" right="0.35433070866141736" top="0.43307086614173229" bottom="0.23622047244094491" header="0" footer="0.23622047244094491"/>
  <pageSetup paperSize="9" scale="9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showRowColHeaders="0" zoomScaleNormal="100" workbookViewId="0">
      <selection activeCell="H13" sqref="H13"/>
    </sheetView>
  </sheetViews>
  <sheetFormatPr baseColWidth="10" defaultColWidth="11.42578125" defaultRowHeight="12.75" customHeight="1" x14ac:dyDescent="0.2"/>
  <cols>
    <col min="1" max="1" width="1.85546875" style="202" customWidth="1"/>
    <col min="2" max="2" width="2.42578125" style="195" customWidth="1"/>
    <col min="3" max="3" width="12.5703125" style="195" customWidth="1"/>
    <col min="4" max="4" width="2.7109375" style="195" customWidth="1"/>
    <col min="5" max="5" width="15.42578125" style="204" customWidth="1"/>
    <col min="6" max="8" width="15.42578125" style="195" customWidth="1"/>
    <col min="9" max="9" width="11.5703125" style="195" customWidth="1"/>
    <col min="10" max="10" width="2.140625" style="195" customWidth="1"/>
    <col min="11" max="13" width="11.42578125" style="196"/>
    <col min="14" max="16384" width="11.42578125" style="195"/>
  </cols>
  <sheetData>
    <row r="1" spans="1:13" ht="12.75" customHeight="1" x14ac:dyDescent="0.2">
      <c r="A1" s="90"/>
      <c r="B1" s="83"/>
      <c r="C1" s="83"/>
      <c r="D1" s="83"/>
      <c r="E1" s="92"/>
      <c r="F1" s="83"/>
      <c r="G1" s="83"/>
      <c r="H1" s="83"/>
      <c r="I1" s="83"/>
      <c r="J1" s="83"/>
    </row>
    <row r="2" spans="1:13" ht="8.25" customHeight="1" x14ac:dyDescent="0.2">
      <c r="A2" s="90"/>
      <c r="B2" s="14"/>
      <c r="C2" s="14"/>
      <c r="D2" s="14"/>
      <c r="E2" s="14"/>
      <c r="F2" s="14"/>
      <c r="G2" s="14"/>
      <c r="H2" s="14"/>
      <c r="I2" s="14"/>
      <c r="J2"/>
      <c r="K2" s="197"/>
      <c r="L2" s="197"/>
      <c r="M2" s="197"/>
    </row>
    <row r="3" spans="1:13" ht="18" x14ac:dyDescent="0.25">
      <c r="A3" s="90"/>
      <c r="B3" s="14"/>
      <c r="C3" s="14"/>
      <c r="D3" s="14"/>
      <c r="E3" s="14"/>
      <c r="F3" s="117" t="s">
        <v>54</v>
      </c>
      <c r="G3" s="6"/>
      <c r="H3" s="118"/>
      <c r="I3" s="208" t="s">
        <v>55</v>
      </c>
      <c r="J3"/>
      <c r="K3" s="198"/>
      <c r="L3" s="198"/>
      <c r="M3" s="198"/>
    </row>
    <row r="4" spans="1:13" ht="15.75" x14ac:dyDescent="0.25">
      <c r="A4" s="90"/>
      <c r="B4" s="14"/>
      <c r="C4" s="14"/>
      <c r="D4" s="14"/>
      <c r="E4" s="14"/>
      <c r="F4" s="119" t="s">
        <v>46</v>
      </c>
      <c r="G4" s="6"/>
      <c r="H4" s="68"/>
      <c r="I4" s="208"/>
      <c r="J4"/>
      <c r="K4" s="199"/>
      <c r="L4" s="199"/>
      <c r="M4" s="199"/>
    </row>
    <row r="5" spans="1:13" ht="15.75" x14ac:dyDescent="0.25">
      <c r="A5" s="90"/>
      <c r="B5" s="14"/>
      <c r="C5" s="14"/>
      <c r="D5" s="14"/>
      <c r="E5" s="14"/>
      <c r="F5" s="119" t="s">
        <v>50</v>
      </c>
      <c r="G5" s="6"/>
      <c r="H5" s="68"/>
      <c r="I5" s="208"/>
      <c r="J5"/>
      <c r="K5" s="199"/>
      <c r="L5" s="199"/>
      <c r="M5" s="199"/>
    </row>
    <row r="6" spans="1:13" ht="12.75" customHeight="1" x14ac:dyDescent="0.2">
      <c r="A6" s="90"/>
      <c r="B6" s="15"/>
      <c r="C6" s="15"/>
      <c r="D6" s="15"/>
      <c r="E6" s="15"/>
      <c r="F6" s="68"/>
      <c r="G6" s="163"/>
      <c r="H6" s="68"/>
      <c r="I6" s="68"/>
      <c r="J6" s="6"/>
      <c r="K6" s="199"/>
      <c r="L6" s="199"/>
      <c r="M6" s="199"/>
    </row>
    <row r="7" spans="1:13" ht="8.25" customHeight="1" x14ac:dyDescent="0.2">
      <c r="A7" s="90"/>
      <c r="B7"/>
      <c r="C7"/>
      <c r="D7"/>
      <c r="E7" s="1"/>
      <c r="F7"/>
      <c r="G7"/>
      <c r="H7"/>
      <c r="I7"/>
      <c r="J7"/>
    </row>
    <row r="8" spans="1:13" ht="15" x14ac:dyDescent="0.25">
      <c r="A8" s="90"/>
      <c r="B8"/>
      <c r="C8" s="117" t="s">
        <v>78</v>
      </c>
      <c r="D8" s="6"/>
      <c r="E8" s="4"/>
      <c r="F8" s="4"/>
      <c r="G8" s="6"/>
      <c r="H8" s="6"/>
      <c r="I8" s="6"/>
      <c r="J8"/>
      <c r="K8" s="200" t="e">
        <f>+#REF!-G27</f>
        <v>#REF!</v>
      </c>
      <c r="L8" s="200">
        <f>+F28-F27</f>
        <v>109872</v>
      </c>
      <c r="M8" s="200">
        <f>+I22</f>
        <v>0</v>
      </c>
    </row>
    <row r="9" spans="1:13" ht="18" customHeight="1" x14ac:dyDescent="0.2">
      <c r="A9" s="90"/>
      <c r="B9"/>
      <c r="C9" s="103" t="s">
        <v>57</v>
      </c>
      <c r="D9" s="6"/>
      <c r="E9" s="4"/>
      <c r="F9" s="6"/>
      <c r="G9" s="6"/>
      <c r="H9"/>
      <c r="I9" s="5">
        <f>IF('Ingresos y Deducciones'!I13=2,+'Ingresos y Deducciones'!K21,0)</f>
        <v>0</v>
      </c>
      <c r="J9"/>
      <c r="K9" s="200" t="e">
        <f>+K8-G28</f>
        <v>#REF!</v>
      </c>
      <c r="L9" s="200">
        <f>+F29-F28</f>
        <v>183120</v>
      </c>
      <c r="M9" s="200" t="e">
        <f>+M8-#REF!</f>
        <v>#REF!</v>
      </c>
    </row>
    <row r="10" spans="1:13" x14ac:dyDescent="0.2">
      <c r="A10" s="90"/>
      <c r="B10"/>
      <c r="C10" s="103" t="s">
        <v>97</v>
      </c>
      <c r="D10" s="6"/>
      <c r="E10" s="4"/>
      <c r="F10" s="6"/>
      <c r="G10" s="6"/>
      <c r="H10"/>
      <c r="I10" s="5">
        <f>+'Ingresos y Deducciones'!K37</f>
        <v>0</v>
      </c>
      <c r="J10"/>
      <c r="K10" s="196" t="e">
        <f>+K9-G29</f>
        <v>#REF!</v>
      </c>
      <c r="L10" s="196">
        <f>+F30-F29</f>
        <v>1281840</v>
      </c>
      <c r="M10" s="196" t="e">
        <f>+M9-#REF!</f>
        <v>#REF!</v>
      </c>
    </row>
    <row r="11" spans="1:13" x14ac:dyDescent="0.2">
      <c r="A11" s="90"/>
      <c r="B11"/>
      <c r="C11" s="7" t="s">
        <v>58</v>
      </c>
      <c r="D11" s="6"/>
      <c r="E11" s="4"/>
      <c r="F11" s="6"/>
      <c r="G11" s="6"/>
      <c r="H11"/>
      <c r="I11" s="8">
        <f>SUM(I9:I10)</f>
        <v>0</v>
      </c>
      <c r="J11"/>
    </row>
    <row r="12" spans="1:13" ht="15" customHeight="1" x14ac:dyDescent="0.2">
      <c r="A12" s="90"/>
      <c r="B12"/>
      <c r="C12" s="103"/>
      <c r="D12" s="6"/>
      <c r="E12" s="4"/>
      <c r="F12" s="6"/>
      <c r="G12"/>
      <c r="H12"/>
      <c r="I12" s="6"/>
      <c r="J12"/>
    </row>
    <row r="13" spans="1:13" ht="15" customHeight="1" x14ac:dyDescent="0.25">
      <c r="A13" s="90"/>
      <c r="B13"/>
      <c r="C13" s="117" t="s">
        <v>79</v>
      </c>
      <c r="D13" s="4"/>
      <c r="E13" s="6"/>
      <c r="F13" s="6"/>
      <c r="G13" s="6"/>
      <c r="H13"/>
      <c r="I13" s="6"/>
      <c r="J13" s="5"/>
    </row>
    <row r="14" spans="1:13" ht="17.25" customHeight="1" x14ac:dyDescent="0.2">
      <c r="A14" s="90"/>
      <c r="B14" s="2"/>
      <c r="C14" s="103" t="s">
        <v>59</v>
      </c>
      <c r="D14" s="6"/>
      <c r="E14" s="1"/>
      <c r="F14" s="6"/>
      <c r="G14" s="6"/>
      <c r="H14"/>
      <c r="I14" s="5">
        <f>IF('Ingresos y Deducciones'!I13=2,'Ingresos y Deducciones'!$K$54,0)</f>
        <v>0</v>
      </c>
      <c r="J14" s="5"/>
    </row>
    <row r="15" spans="1:13" ht="13.5" customHeight="1" x14ac:dyDescent="0.2">
      <c r="A15" s="90"/>
      <c r="B15"/>
      <c r="C15" s="103" t="s">
        <v>60</v>
      </c>
      <c r="D15" s="6"/>
      <c r="E15" s="1"/>
      <c r="F15" s="6"/>
      <c r="G15" s="6"/>
      <c r="H15"/>
      <c r="I15" s="5">
        <f>IF('Ingresos y Deducciones'!I13=2,'Ingresos y Deducciones'!$K$55,0)</f>
        <v>0</v>
      </c>
      <c r="J15" s="5"/>
    </row>
    <row r="16" spans="1:13" x14ac:dyDescent="0.2">
      <c r="A16" s="90"/>
      <c r="B16"/>
      <c r="C16" s="103" t="s">
        <v>61</v>
      </c>
      <c r="D16" s="6"/>
      <c r="E16" s="1"/>
      <c r="F16" s="6"/>
      <c r="G16"/>
      <c r="H16"/>
      <c r="I16" s="5">
        <f>IF('Ingresos y Deducciones'!I13=2,'Ingresos y Deducciones'!K56,0)</f>
        <v>0</v>
      </c>
      <c r="J16"/>
    </row>
    <row r="17" spans="1:10" x14ac:dyDescent="0.2">
      <c r="A17" s="90"/>
      <c r="B17"/>
      <c r="C17" s="103" t="s">
        <v>62</v>
      </c>
      <c r="D17" s="6"/>
      <c r="E17" s="1"/>
      <c r="F17" s="6"/>
      <c r="G17"/>
      <c r="H17"/>
      <c r="I17" s="5">
        <f>IF('Ingresos y Deducciones'!I13=2,'Ingresos y Deducciones'!$K$46,0)</f>
        <v>0</v>
      </c>
      <c r="J17"/>
    </row>
    <row r="18" spans="1:10" x14ac:dyDescent="0.2">
      <c r="A18" s="90"/>
      <c r="B18"/>
      <c r="C18" s="103" t="s">
        <v>63</v>
      </c>
      <c r="D18" s="6"/>
      <c r="E18" s="1"/>
      <c r="F18"/>
      <c r="G18"/>
      <c r="H18"/>
      <c r="I18" s="5">
        <f>+'Ingresos y Deducciones'!K48</f>
        <v>0</v>
      </c>
      <c r="J18"/>
    </row>
    <row r="19" spans="1:10" x14ac:dyDescent="0.2">
      <c r="A19" s="90"/>
      <c r="B19"/>
      <c r="C19" s="102" t="s">
        <v>64</v>
      </c>
      <c r="D19" s="6"/>
      <c r="E19" s="1"/>
      <c r="F19"/>
      <c r="G19"/>
      <c r="H19"/>
      <c r="I19" s="5">
        <f>+'Ingresos y Deducciones'!K49</f>
        <v>0</v>
      </c>
      <c r="J19"/>
    </row>
    <row r="20" spans="1:10" x14ac:dyDescent="0.2">
      <c r="A20" s="90"/>
      <c r="B20"/>
      <c r="C20" s="103" t="s">
        <v>65</v>
      </c>
      <c r="D20" s="6"/>
      <c r="E20" s="1"/>
      <c r="F20"/>
      <c r="G20" s="7"/>
      <c r="H20"/>
      <c r="I20" s="5">
        <f>+'Ingresos y Deducciones'!K50</f>
        <v>0</v>
      </c>
      <c r="J20" s="8"/>
    </row>
    <row r="21" spans="1:10" x14ac:dyDescent="0.2">
      <c r="A21" s="90"/>
      <c r="B21"/>
      <c r="C21" s="103" t="s">
        <v>66</v>
      </c>
      <c r="D21" s="6"/>
      <c r="E21" s="4"/>
      <c r="F21" s="6"/>
      <c r="G21" s="7"/>
      <c r="H21"/>
      <c r="I21" s="5">
        <f>IF('Ingresos y Deducciones'!I13=2,'Ingresos y Deducciones'!K58,0)</f>
        <v>0</v>
      </c>
      <c r="J21" s="8"/>
    </row>
    <row r="22" spans="1:10" x14ac:dyDescent="0.2">
      <c r="A22" s="90"/>
      <c r="B22"/>
      <c r="C22" s="7" t="s">
        <v>84</v>
      </c>
      <c r="D22" s="6"/>
      <c r="E22" s="1"/>
      <c r="F22"/>
      <c r="G22" s="7"/>
      <c r="H22"/>
      <c r="I22" s="8">
        <f>SUM(I14:I21)</f>
        <v>0</v>
      </c>
      <c r="J22" s="8"/>
    </row>
    <row r="23" spans="1:10" x14ac:dyDescent="0.2">
      <c r="A23" s="90"/>
      <c r="B23" s="6"/>
      <c r="C23" s="6"/>
      <c r="D23" s="6"/>
      <c r="E23" s="5"/>
      <c r="F23" s="6"/>
      <c r="G23" s="7"/>
      <c r="H23" s="6"/>
      <c r="I23" s="6"/>
      <c r="J23" s="8"/>
    </row>
    <row r="24" spans="1:10" ht="16.5" customHeight="1" x14ac:dyDescent="0.25">
      <c r="A24" s="90"/>
      <c r="B24"/>
      <c r="C24" s="116" t="s">
        <v>80</v>
      </c>
      <c r="D24" s="137"/>
      <c r="E24" s="137"/>
      <c r="F24" s="137"/>
      <c r="G24" s="138"/>
      <c r="H24" s="137"/>
      <c r="I24" s="139"/>
      <c r="J24"/>
    </row>
    <row r="25" spans="1:10" ht="12" customHeight="1" x14ac:dyDescent="0.2">
      <c r="A25" s="90"/>
      <c r="B25"/>
      <c r="C25" s="140"/>
      <c r="D25" s="4"/>
      <c r="E25" s="6"/>
      <c r="F25" s="6"/>
      <c r="G25" s="6"/>
      <c r="H25" s="6"/>
      <c r="I25" s="141"/>
      <c r="J25"/>
    </row>
    <row r="26" spans="1:10" ht="12.75" customHeight="1" x14ac:dyDescent="0.2">
      <c r="A26" s="90"/>
      <c r="B26"/>
      <c r="C26" s="142" t="s">
        <v>10</v>
      </c>
      <c r="D26" s="6"/>
      <c r="E26" s="113" t="s">
        <v>2</v>
      </c>
      <c r="F26" s="114" t="s">
        <v>3</v>
      </c>
      <c r="G26" s="114" t="s">
        <v>4</v>
      </c>
      <c r="H26" s="114" t="s">
        <v>6</v>
      </c>
      <c r="I26" s="165" t="s">
        <v>7</v>
      </c>
      <c r="J26"/>
    </row>
    <row r="27" spans="1:10" ht="18" customHeight="1" x14ac:dyDescent="0.2">
      <c r="A27" s="91">
        <f>$I$9</f>
        <v>0</v>
      </c>
      <c r="B27"/>
      <c r="C27" s="143" t="str">
        <f>CONCATENATE(TEXT(Parámetros!C13,"0")," A ",TEXT(Parámetros!F13,"0")," BPC")</f>
        <v>0 A 84 BPC</v>
      </c>
      <c r="D27" s="6"/>
      <c r="E27" s="10">
        <f>+Parámetros!C13*Parámetros!$I$9</f>
        <v>0</v>
      </c>
      <c r="F27" s="10">
        <f>+Parámetros!F13*Parámetros!$I$9</f>
        <v>256368</v>
      </c>
      <c r="G27" s="10">
        <f t="shared" ref="G27:G32" si="0">MIN(A27,(F27-E27))</f>
        <v>0</v>
      </c>
      <c r="H27" s="144">
        <f>Parámetros!I13</f>
        <v>0</v>
      </c>
      <c r="I27" s="145">
        <f t="shared" ref="I27:I33" si="1">G27*H27</f>
        <v>0</v>
      </c>
      <c r="J27"/>
    </row>
    <row r="28" spans="1:10" x14ac:dyDescent="0.2">
      <c r="A28" s="90">
        <f t="shared" ref="A28:A33" si="2">IF(A27&gt;(F27-E27),A27-(F27-E27),0)</f>
        <v>0</v>
      </c>
      <c r="B28"/>
      <c r="C28" s="143" t="str">
        <f>CONCATENATE(TEXT(Parámetros!C14,"0")," A ",TEXT(Parámetros!F14,"0")," BPC")</f>
        <v>84 A 120 BPC</v>
      </c>
      <c r="D28" s="6"/>
      <c r="E28" s="10">
        <f>+Parámetros!C14*Parámetros!$I$9</f>
        <v>256368</v>
      </c>
      <c r="F28" s="10">
        <f>+Parámetros!F14*Parámetros!$I$9</f>
        <v>366240</v>
      </c>
      <c r="G28" s="10">
        <f t="shared" si="0"/>
        <v>0</v>
      </c>
      <c r="H28" s="144">
        <f>Parámetros!I14</f>
        <v>0.1</v>
      </c>
      <c r="I28" s="145">
        <f t="shared" si="1"/>
        <v>0</v>
      </c>
      <c r="J28"/>
    </row>
    <row r="29" spans="1:10" x14ac:dyDescent="0.2">
      <c r="A29" s="90">
        <f t="shared" si="2"/>
        <v>0</v>
      </c>
      <c r="B29"/>
      <c r="C29" s="143" t="str">
        <f>CONCATENATE(TEXT(Parámetros!C15,"0")," A ",TEXT(Parámetros!F15,"0")," BPC")</f>
        <v>120 A 180 BPC</v>
      </c>
      <c r="D29" s="6"/>
      <c r="E29" s="10">
        <f>+Parámetros!C15*Parámetros!$I$9</f>
        <v>366240</v>
      </c>
      <c r="F29" s="10">
        <f>+Parámetros!F15*Parámetros!$I$9</f>
        <v>549360</v>
      </c>
      <c r="G29" s="10">
        <f t="shared" si="0"/>
        <v>0</v>
      </c>
      <c r="H29" s="144">
        <f>Parámetros!I15</f>
        <v>0.15</v>
      </c>
      <c r="I29" s="145">
        <f t="shared" si="1"/>
        <v>0</v>
      </c>
      <c r="J29"/>
    </row>
    <row r="30" spans="1:10" x14ac:dyDescent="0.2">
      <c r="A30" s="90">
        <f t="shared" si="2"/>
        <v>0</v>
      </c>
      <c r="B30"/>
      <c r="C30" s="143" t="str">
        <f>CONCATENATE(TEXT(Parámetros!C16,"0")," A ",TEXT(Parámetros!F16,"0")," BPC")</f>
        <v>180 A 600 BPC</v>
      </c>
      <c r="D30" s="6"/>
      <c r="E30" s="10">
        <f>+Parámetros!C16*Parámetros!$I$9</f>
        <v>549360</v>
      </c>
      <c r="F30" s="10">
        <f>+Parámetros!F16*Parámetros!$I$9</f>
        <v>1831200</v>
      </c>
      <c r="G30" s="10">
        <f t="shared" si="0"/>
        <v>0</v>
      </c>
      <c r="H30" s="144">
        <f>Parámetros!I16</f>
        <v>0.2</v>
      </c>
      <c r="I30" s="145">
        <f t="shared" si="1"/>
        <v>0</v>
      </c>
      <c r="J30"/>
    </row>
    <row r="31" spans="1:10" x14ac:dyDescent="0.2">
      <c r="A31" s="90">
        <f t="shared" si="2"/>
        <v>0</v>
      </c>
      <c r="B31"/>
      <c r="C31" s="143" t="str">
        <f>CONCATENATE(TEXT(Parámetros!C17,"0")," A ",TEXT(Parámetros!F17,"0")," BPC")</f>
        <v>600 A 900 BPC</v>
      </c>
      <c r="D31" s="6"/>
      <c r="E31" s="10">
        <f>+Parámetros!C17*Parámetros!$I$9</f>
        <v>1831200</v>
      </c>
      <c r="F31" s="10">
        <f>+Parámetros!F17*Parámetros!$I$9</f>
        <v>2746800</v>
      </c>
      <c r="G31" s="10">
        <f t="shared" si="0"/>
        <v>0</v>
      </c>
      <c r="H31" s="144">
        <f>Parámetros!I17</f>
        <v>0.22</v>
      </c>
      <c r="I31" s="145">
        <f t="shared" si="1"/>
        <v>0</v>
      </c>
      <c r="J31"/>
    </row>
    <row r="32" spans="1:10" x14ac:dyDescent="0.2">
      <c r="A32" s="90">
        <f t="shared" si="2"/>
        <v>0</v>
      </c>
      <c r="B32"/>
      <c r="C32" s="143" t="str">
        <f>CONCATENATE(TEXT(Parámetros!C18,"0")," A ",TEXT(Parámetros!F18,"0")," BPC")</f>
        <v>900 A 1380 BPC</v>
      </c>
      <c r="D32" s="6"/>
      <c r="E32" s="10">
        <f>+Parámetros!C18*Parámetros!$I$9</f>
        <v>2746800</v>
      </c>
      <c r="F32" s="10">
        <f>+Parámetros!F18*Parámetros!$I$9</f>
        <v>4211760</v>
      </c>
      <c r="G32" s="10">
        <f t="shared" si="0"/>
        <v>0</v>
      </c>
      <c r="H32" s="144">
        <f>Parámetros!I18</f>
        <v>0.25</v>
      </c>
      <c r="I32" s="145">
        <f t="shared" si="1"/>
        <v>0</v>
      </c>
      <c r="J32"/>
    </row>
    <row r="33" spans="1:10" x14ac:dyDescent="0.2">
      <c r="A33" s="90">
        <f t="shared" si="2"/>
        <v>0</v>
      </c>
      <c r="B33"/>
      <c r="C33" s="143" t="str">
        <f>CONCATENATE("+ DE ",TEXT(Parámetros!C19,"0"), " BPC")</f>
        <v>+ DE 1380 BPC</v>
      </c>
      <c r="D33" s="6"/>
      <c r="E33" s="10">
        <f>+Parámetros!C19*Parámetros!$I$9</f>
        <v>4211760</v>
      </c>
      <c r="F33" s="146"/>
      <c r="G33" s="10">
        <f>A33</f>
        <v>0</v>
      </c>
      <c r="H33" s="144">
        <f>Parámetros!I19</f>
        <v>0.3</v>
      </c>
      <c r="I33" s="145">
        <f t="shared" si="1"/>
        <v>0</v>
      </c>
      <c r="J33"/>
    </row>
    <row r="34" spans="1:10" x14ac:dyDescent="0.2">
      <c r="A34" s="90"/>
      <c r="B34"/>
      <c r="C34" s="143"/>
      <c r="D34" s="6"/>
      <c r="E34" s="10"/>
      <c r="F34" s="146"/>
      <c r="G34" s="10"/>
      <c r="H34" s="144"/>
      <c r="I34" s="145"/>
      <c r="J34"/>
    </row>
    <row r="35" spans="1:10" ht="13.5" customHeight="1" x14ac:dyDescent="0.3">
      <c r="A35" s="90"/>
      <c r="B35"/>
      <c r="C35" s="147"/>
      <c r="D35" s="6"/>
      <c r="E35" s="4"/>
      <c r="F35" s="12"/>
      <c r="G35" s="10">
        <f>SUM(G27:G33)</f>
        <v>0</v>
      </c>
      <c r="H35" s="11"/>
      <c r="I35" s="148">
        <f>SUM(I27:I33)</f>
        <v>0</v>
      </c>
      <c r="J35"/>
    </row>
    <row r="36" spans="1:10" ht="6" customHeight="1" x14ac:dyDescent="0.3">
      <c r="A36" s="90"/>
      <c r="B36"/>
      <c r="C36" s="147"/>
      <c r="D36" s="6"/>
      <c r="E36" s="4"/>
      <c r="F36" s="12"/>
      <c r="G36" s="10"/>
      <c r="H36" s="11"/>
      <c r="I36" s="148"/>
      <c r="J36"/>
    </row>
    <row r="37" spans="1:10" x14ac:dyDescent="0.2">
      <c r="A37" s="90"/>
      <c r="B37"/>
      <c r="C37" s="142" t="s">
        <v>10</v>
      </c>
      <c r="D37" s="6"/>
      <c r="E37" s="113" t="s">
        <v>2</v>
      </c>
      <c r="F37" s="114" t="s">
        <v>3</v>
      </c>
      <c r="G37" s="115" t="s">
        <v>5</v>
      </c>
      <c r="H37" s="114" t="s">
        <v>6</v>
      </c>
      <c r="I37" s="166" t="s">
        <v>11</v>
      </c>
      <c r="J37"/>
    </row>
    <row r="38" spans="1:10" ht="17.25" customHeight="1" x14ac:dyDescent="0.2">
      <c r="A38" s="91">
        <f>I22</f>
        <v>0</v>
      </c>
      <c r="B38"/>
      <c r="C38" s="143" t="str">
        <f>CONCATENATE(TEXT(Parámetros!C22,"0")," A ",TEXT(Parámetros!F22,"0")," BPC")</f>
        <v>0 A 36 BPC</v>
      </c>
      <c r="D38" s="6"/>
      <c r="E38" s="10">
        <f>+Parámetros!C22*Parámetros!$I$9</f>
        <v>0</v>
      </c>
      <c r="F38" s="10">
        <f>+Parámetros!F22*Parámetros!$I$9</f>
        <v>109872</v>
      </c>
      <c r="G38" s="10">
        <f>MIN(A38,(F38-E38))</f>
        <v>0</v>
      </c>
      <c r="H38" s="144">
        <f>Parámetros!I22</f>
        <v>0.1</v>
      </c>
      <c r="I38" s="145">
        <f t="shared" ref="I38:I43" si="3">G38*H38</f>
        <v>0</v>
      </c>
      <c r="J38"/>
    </row>
    <row r="39" spans="1:10" x14ac:dyDescent="0.2">
      <c r="A39" s="90">
        <f>IF(A38&gt;(F38-E38),A38-(F38-E38),0)</f>
        <v>0</v>
      </c>
      <c r="B39"/>
      <c r="C39" s="143" t="str">
        <f>CONCATENATE(TEXT(Parámetros!C23,"0")," A ",TEXT(Parámetros!F23,"0")," BPC")</f>
        <v>36 A 96 BPC</v>
      </c>
      <c r="D39" s="6"/>
      <c r="E39" s="10">
        <f>+Parámetros!C23*Parámetros!$I$9</f>
        <v>109872</v>
      </c>
      <c r="F39" s="10">
        <f>+Parámetros!F23*Parámetros!$I$9</f>
        <v>292992</v>
      </c>
      <c r="G39" s="10">
        <f>MIN(A39,(F39-E39))</f>
        <v>0</v>
      </c>
      <c r="H39" s="144">
        <f>Parámetros!I23</f>
        <v>0.15</v>
      </c>
      <c r="I39" s="145">
        <f t="shared" si="3"/>
        <v>0</v>
      </c>
      <c r="J39"/>
    </row>
    <row r="40" spans="1:10" x14ac:dyDescent="0.2">
      <c r="A40" s="90">
        <f>IF(A39&gt;(F39-E39),A39-(F39-E39),0)</f>
        <v>0</v>
      </c>
      <c r="B40"/>
      <c r="C40" s="143" t="str">
        <f>CONCATENATE(TEXT(Parámetros!C24,"0")," A ",TEXT(Parámetros!F24,"0")," BPC")</f>
        <v>96 A 516 BPC</v>
      </c>
      <c r="D40" s="6"/>
      <c r="E40" s="10">
        <f>+Parámetros!C24*Parámetros!$I$9</f>
        <v>292992</v>
      </c>
      <c r="F40" s="10">
        <f>+Parámetros!F24*Parámetros!$I$9</f>
        <v>1574832</v>
      </c>
      <c r="G40" s="10">
        <f>MIN(A40,(F40-E40))</f>
        <v>0</v>
      </c>
      <c r="H40" s="144">
        <f>Parámetros!I24</f>
        <v>0.2</v>
      </c>
      <c r="I40" s="145">
        <f t="shared" si="3"/>
        <v>0</v>
      </c>
      <c r="J40"/>
    </row>
    <row r="41" spans="1:10" x14ac:dyDescent="0.2">
      <c r="A41" s="90">
        <f>IF(A40&gt;(F40-E40),A40-(F40-E40),0)</f>
        <v>0</v>
      </c>
      <c r="B41"/>
      <c r="C41" s="143" t="str">
        <f>CONCATENATE(TEXT(Parámetros!C25,"0")," A ",TEXT(Parámetros!F25,"0")," BPC")</f>
        <v>516 A 816 BPC</v>
      </c>
      <c r="D41" s="6"/>
      <c r="E41" s="10">
        <f>+Parámetros!C25*Parámetros!$I$9</f>
        <v>1574832</v>
      </c>
      <c r="F41" s="10">
        <f>+Parámetros!F25*Parámetros!$I$9</f>
        <v>2490432</v>
      </c>
      <c r="G41" s="10">
        <f>MIN(A41,(F41-E41))</f>
        <v>0</v>
      </c>
      <c r="H41" s="144">
        <f>Parámetros!I25</f>
        <v>0.22</v>
      </c>
      <c r="I41" s="145">
        <f t="shared" si="3"/>
        <v>0</v>
      </c>
      <c r="J41"/>
    </row>
    <row r="42" spans="1:10" x14ac:dyDescent="0.2">
      <c r="A42" s="90">
        <f>IF(A41&gt;(F41-E41),A41-(F41-E41),0)</f>
        <v>0</v>
      </c>
      <c r="B42"/>
      <c r="C42" s="143" t="str">
        <f>CONCATENATE(TEXT(Parámetros!C26,"0")," A ",TEXT(Parámetros!F26,"0")," BPC")</f>
        <v>816 A 1296 BPC</v>
      </c>
      <c r="D42" s="6"/>
      <c r="E42" s="10">
        <f>+Parámetros!C26*Parámetros!$I$9</f>
        <v>2490432</v>
      </c>
      <c r="F42" s="10">
        <f>+Parámetros!F26*Parámetros!$I$9</f>
        <v>3955392</v>
      </c>
      <c r="G42" s="10">
        <f>MIN(A42,(F42-E42))</f>
        <v>0</v>
      </c>
      <c r="H42" s="144">
        <f>Parámetros!I26</f>
        <v>0.25</v>
      </c>
      <c r="I42" s="145">
        <f t="shared" si="3"/>
        <v>0</v>
      </c>
      <c r="J42"/>
    </row>
    <row r="43" spans="1:10" ht="12.75" customHeight="1" x14ac:dyDescent="0.2">
      <c r="A43" s="90">
        <f>IF(A42&gt;(F42-E42),A42-(F42-E42),0)</f>
        <v>0</v>
      </c>
      <c r="B43"/>
      <c r="C43" s="143" t="str">
        <f>CONCATENATE("+ DE ",TEXT(Parámetros!C27,"0"), " BPC")</f>
        <v>+ DE 1296 BPC</v>
      </c>
      <c r="D43" s="6"/>
      <c r="E43" s="10">
        <f>+Parámetros!C27*Parámetros!$I$9</f>
        <v>3955392</v>
      </c>
      <c r="F43" s="149" t="s">
        <v>16</v>
      </c>
      <c r="G43" s="10">
        <f>A43</f>
        <v>0</v>
      </c>
      <c r="H43" s="144">
        <f>Parámetros!I27</f>
        <v>0.3</v>
      </c>
      <c r="I43" s="145">
        <f t="shared" si="3"/>
        <v>0</v>
      </c>
      <c r="J43"/>
    </row>
    <row r="44" spans="1:10" ht="16.5" customHeight="1" x14ac:dyDescent="0.3">
      <c r="A44" s="90"/>
      <c r="B44"/>
      <c r="C44" s="150"/>
      <c r="D44" s="84"/>
      <c r="E44" s="109"/>
      <c r="F44" s="110"/>
      <c r="G44" s="111">
        <f>SUM(G38:G43)</f>
        <v>0</v>
      </c>
      <c r="H44" s="112"/>
      <c r="I44" s="151">
        <f>SUM(I38:I43)</f>
        <v>0</v>
      </c>
      <c r="J44"/>
    </row>
    <row r="45" spans="1:10" ht="8.25" customHeight="1" x14ac:dyDescent="0.2">
      <c r="A45" s="90"/>
      <c r="B45"/>
      <c r="C45" s="152"/>
      <c r="D45" s="137"/>
      <c r="E45" s="137"/>
      <c r="F45" s="137"/>
      <c r="G45" s="137"/>
      <c r="H45" s="137"/>
      <c r="I45" s="139"/>
      <c r="J45"/>
    </row>
    <row r="46" spans="1:10" ht="14.25" customHeight="1" x14ac:dyDescent="0.25">
      <c r="A46" s="90"/>
      <c r="B46"/>
      <c r="C46" s="153" t="s">
        <v>86</v>
      </c>
      <c r="D46" s="104"/>
      <c r="E46" s="104"/>
      <c r="F46" s="104"/>
      <c r="G46" s="105"/>
      <c r="H46" s="105"/>
      <c r="I46" s="154">
        <f>IF('Ingresos y Deducciones'!G67="No",IF((I35-I44)&gt;0,(I35-I44),0),IF((I35-I44)&gt;0,(I35-I44)*0.95,0))</f>
        <v>0</v>
      </c>
      <c r="J46"/>
    </row>
    <row r="47" spans="1:10" ht="5.25" customHeight="1" x14ac:dyDescent="0.25">
      <c r="A47" s="90"/>
      <c r="B47" s="6"/>
      <c r="C47" s="155"/>
      <c r="D47" s="3"/>
      <c r="E47" s="3"/>
      <c r="F47" s="3"/>
      <c r="G47" s="6"/>
      <c r="H47" s="9"/>
      <c r="I47" s="156"/>
      <c r="J47" s="6"/>
    </row>
    <row r="48" spans="1:10" ht="13.5" x14ac:dyDescent="0.25">
      <c r="A48" s="90"/>
      <c r="B48"/>
      <c r="C48" s="157" t="s">
        <v>53</v>
      </c>
      <c r="D48" s="6"/>
      <c r="E48" s="106"/>
      <c r="F48" s="107"/>
      <c r="G48" s="108"/>
      <c r="H48" s="158">
        <f>+IF(I46=0,0,IF(I33&gt;0,H33,IF(I32&gt;0,H32,IF(I31&gt;0,H31,IF(I30&gt;0,H30,IF(I29&gt;0,H29,IF(I28&gt;0,H28,0)))))))</f>
        <v>0</v>
      </c>
      <c r="I48" s="159"/>
      <c r="J48"/>
    </row>
    <row r="49" spans="1:10" ht="16.5" customHeight="1" x14ac:dyDescent="0.3">
      <c r="A49" s="90"/>
      <c r="B49"/>
      <c r="C49" s="160" t="s">
        <v>85</v>
      </c>
      <c r="D49" s="132"/>
      <c r="E49" s="133"/>
      <c r="F49" s="134"/>
      <c r="G49" s="135"/>
      <c r="H49" s="136"/>
      <c r="I49" s="161">
        <f>+IF('Ingresos y Deducciones'!G67="No",I10*H48,I10*H48*0.95)</f>
        <v>0</v>
      </c>
      <c r="J49"/>
    </row>
    <row r="50" spans="1:10" ht="26.25" customHeight="1" x14ac:dyDescent="0.3">
      <c r="A50" s="90"/>
      <c r="B50"/>
      <c r="C50" s="160" t="s">
        <v>81</v>
      </c>
      <c r="D50" s="132"/>
      <c r="E50" s="133"/>
      <c r="F50" s="134"/>
      <c r="G50" s="135"/>
      <c r="H50" s="136"/>
      <c r="I50" s="162">
        <f>IF(AND('Ingresos y Deducciones'!G65="No",'Ingresos y Deducciones'!K21&lt;=324000),0,I46+I49)</f>
        <v>0</v>
      </c>
      <c r="J50"/>
    </row>
    <row r="51" spans="1:10" ht="6" customHeight="1" x14ac:dyDescent="0.2">
      <c r="A51" s="90"/>
      <c r="B51" s="6"/>
      <c r="C51" s="6"/>
      <c r="D51" s="6"/>
      <c r="E51" s="4"/>
      <c r="F51" s="6"/>
      <c r="G51" s="6"/>
      <c r="H51" s="6"/>
      <c r="I51" s="6"/>
      <c r="J51" s="6"/>
    </row>
    <row r="52" spans="1:10" ht="16.5" customHeight="1" x14ac:dyDescent="0.2">
      <c r="A52" s="90"/>
      <c r="B52"/>
      <c r="C52"/>
      <c r="D52"/>
      <c r="E52" s="1"/>
      <c r="F52"/>
      <c r="G52"/>
      <c r="H52" s="66"/>
      <c r="I52" s="66" t="s">
        <v>30</v>
      </c>
      <c r="J52"/>
    </row>
    <row r="53" spans="1:10" ht="12.75" hidden="1" customHeight="1" x14ac:dyDescent="0.2">
      <c r="A53" s="90"/>
      <c r="B53"/>
      <c r="C53" s="62" t="e">
        <f>IF(AND(OR('Ingresos y Deducciones'!I8=1,'Ingresos y Deducciones'!I8=2),'Ingresos y Deducciones'!K21+'Ingresos y Deducciones'!K23&lt;=Parámetros!#REF!),6*('Ingresos y Deducciones'!K21+'Ingresos y Deducciones'!K23)*Parámetros!#REF!,0)</f>
        <v>#REF!</v>
      </c>
      <c r="D53" s="62" t="e">
        <f>IF(AND(OR('Ingresos y Deducciones'!I8=1,'Ingresos y Deducciones'!I8=2),'Ingresos y Deducciones'!K29+'Ingresos y Deducciones'!K30&lt;=Parámetros!#REF!),('Ingresos y Deducciones'!K29+'Ingresos y Deducciones'!K30)*Parámetros!#REF!,0)</f>
        <v>#REF!</v>
      </c>
      <c r="E53" s="62" t="e">
        <f>IF(AND(OR('Ingresos y Deducciones'!I8=4,'Ingresos y Deducciones'!I8=5),'Ingresos y Deducciones'!K21&gt;=Parámetros!#REF!),6*'Ingresos y Deducciones'!K21*Parámetros!#REF!,0)</f>
        <v>#REF!</v>
      </c>
      <c r="F53" s="1"/>
      <c r="G53"/>
      <c r="H53"/>
      <c r="I53"/>
      <c r="J53"/>
    </row>
    <row r="54" spans="1:10" hidden="1" x14ac:dyDescent="0.2">
      <c r="A54" s="90"/>
      <c r="B54"/>
      <c r="C54" s="62" t="e">
        <f>IF(AND(OR('Ingresos y Deducciones'!I8=1,'Ingresos y Deducciones'!I8=2),'Ingresos y Deducciones'!K21+'Ingresos y Deducciones'!K23&gt;Parámetros!#REF!,'Ingresos y Deducciones'!K21+'Ingresos y Deducciones'!K23&lt;=Parámetros!#REF!),6*('Ingresos y Deducciones'!K21+'Ingresos y Deducciones'!K23)*Parámetros!#REF!,0)</f>
        <v>#REF!</v>
      </c>
      <c r="D54" s="62" t="e">
        <f>IF(AND(OR('Ingresos y Deducciones'!I8=1,'Ingresos y Deducciones'!I8=2),'Ingresos y Deducciones'!K29+'Ingresos y Deducciones'!K29&gt;Parámetros!#REF!,'Ingresos y Deducciones'!K29+'Ingresos y Deducciones'!K30&lt;=Parámetros!#REF!),('Ingresos y Deducciones'!K29+'Ingresos y Deducciones'!K30)*Parámetros!#REF!,0)</f>
        <v>#REF!</v>
      </c>
      <c r="E54" s="62"/>
      <c r="F54" s="1"/>
      <c r="G54"/>
      <c r="H54"/>
      <c r="I54"/>
      <c r="J54"/>
    </row>
    <row r="55" spans="1:10" ht="13.5" hidden="1" customHeight="1" x14ac:dyDescent="0.2">
      <c r="A55" s="90"/>
      <c r="B55"/>
      <c r="C55" s="62" t="e">
        <f>IF(AND(OR('Ingresos y Deducciones'!I8=1,'Ingresos y Deducciones'!I8=2),'Ingresos y Deducciones'!K21+'Ingresos y Deducciones'!K23&gt;Parámetros!#REF!),6*('Ingresos y Deducciones'!K21+'Ingresos y Deducciones'!K23)*Parámetros!#REF!,0)</f>
        <v>#REF!</v>
      </c>
      <c r="D55" s="62" t="e">
        <f>IF(AND(OR('Ingresos y Deducciones'!I8=1,'Ingresos y Deducciones'!I8=2),'Ingresos y Deducciones'!K29+'Ingresos y Deducciones'!K30&gt;Parámetros!#REF!),('Ingresos y Deducciones'!K29+'Ingresos y Deducciones'!K30)*Parámetros!#REF!,0)</f>
        <v>#REF!</v>
      </c>
      <c r="E55" s="62"/>
      <c r="F55" s="1"/>
      <c r="G55"/>
      <c r="H55"/>
      <c r="I55"/>
      <c r="J55"/>
    </row>
    <row r="56" spans="1:10" hidden="1" x14ac:dyDescent="0.2">
      <c r="A56" s="90"/>
      <c r="B56"/>
      <c r="C56" s="62"/>
      <c r="D56" s="62"/>
      <c r="E56" s="62"/>
      <c r="F56" s="1"/>
      <c r="G56"/>
      <c r="H56"/>
      <c r="I56"/>
      <c r="J56"/>
    </row>
    <row r="57" spans="1:10" x14ac:dyDescent="0.2">
      <c r="B57" s="205"/>
      <c r="C57" s="206"/>
      <c r="D57" s="206"/>
      <c r="E57" s="206"/>
      <c r="F57" s="207"/>
      <c r="G57" s="205"/>
      <c r="H57" s="205"/>
      <c r="I57" s="205"/>
      <c r="J57" s="205"/>
    </row>
    <row r="58" spans="1:10" x14ac:dyDescent="0.2">
      <c r="B58" s="205"/>
      <c r="C58" s="206"/>
      <c r="D58" s="206"/>
      <c r="E58" s="206"/>
      <c r="F58" s="207"/>
      <c r="G58" s="205"/>
      <c r="H58" s="205"/>
      <c r="I58" s="205"/>
      <c r="J58" s="205"/>
    </row>
    <row r="59" spans="1:10" x14ac:dyDescent="0.2">
      <c r="B59" s="205"/>
      <c r="C59" s="206"/>
      <c r="D59" s="206"/>
      <c r="E59" s="206"/>
      <c r="F59" s="207"/>
      <c r="G59" s="205"/>
      <c r="H59" s="205"/>
      <c r="I59" s="205"/>
      <c r="J59" s="205"/>
    </row>
    <row r="60" spans="1:10" x14ac:dyDescent="0.2">
      <c r="C60" s="203"/>
      <c r="D60" s="203"/>
      <c r="E60" s="203"/>
      <c r="F60" s="204"/>
    </row>
    <row r="61" spans="1:10" x14ac:dyDescent="0.2">
      <c r="C61" s="203"/>
      <c r="D61" s="203"/>
      <c r="E61" s="203"/>
      <c r="F61" s="204"/>
    </row>
    <row r="62" spans="1:10" x14ac:dyDescent="0.2">
      <c r="C62" s="203"/>
      <c r="D62" s="203"/>
      <c r="E62" s="203"/>
      <c r="F62" s="204"/>
    </row>
    <row r="63" spans="1:10" x14ac:dyDescent="0.2">
      <c r="C63" s="203"/>
      <c r="D63" s="203"/>
      <c r="E63" s="203"/>
      <c r="F63" s="204"/>
    </row>
    <row r="64" spans="1:10" x14ac:dyDescent="0.2">
      <c r="C64" s="203"/>
      <c r="D64" s="203"/>
      <c r="E64" s="203"/>
      <c r="F64" s="204"/>
    </row>
    <row r="65" spans="3:6" x14ac:dyDescent="0.2">
      <c r="C65" s="203"/>
      <c r="D65" s="203"/>
      <c r="E65" s="203"/>
      <c r="F65" s="204"/>
    </row>
    <row r="66" spans="3:6" x14ac:dyDescent="0.2">
      <c r="C66" s="203"/>
      <c r="D66" s="203"/>
      <c r="E66" s="203"/>
      <c r="F66" s="204"/>
    </row>
    <row r="67" spans="3:6" x14ac:dyDescent="0.2">
      <c r="C67" s="203"/>
      <c r="D67" s="203"/>
      <c r="E67" s="203"/>
      <c r="F67" s="204"/>
    </row>
    <row r="68" spans="3:6" x14ac:dyDescent="0.2">
      <c r="C68" s="203"/>
      <c r="D68" s="203"/>
      <c r="E68" s="203"/>
      <c r="F68" s="204"/>
    </row>
    <row r="69" spans="3:6" x14ac:dyDescent="0.2">
      <c r="C69" s="203"/>
      <c r="D69" s="203"/>
      <c r="E69" s="203"/>
      <c r="F69" s="204"/>
    </row>
    <row r="70" spans="3:6" x14ac:dyDescent="0.2">
      <c r="C70" s="203"/>
      <c r="D70" s="203"/>
      <c r="E70" s="203"/>
      <c r="F70" s="204"/>
    </row>
    <row r="71" spans="3:6" x14ac:dyDescent="0.2">
      <c r="C71" s="203"/>
      <c r="D71" s="203"/>
      <c r="E71" s="203"/>
      <c r="F71" s="204"/>
    </row>
    <row r="72" spans="3:6" x14ac:dyDescent="0.2">
      <c r="C72" s="203"/>
      <c r="D72" s="203"/>
      <c r="E72" s="203"/>
      <c r="F72" s="204"/>
    </row>
    <row r="73" spans="3:6" ht="9.75" customHeight="1" x14ac:dyDescent="0.2">
      <c r="C73" s="203"/>
      <c r="D73" s="203"/>
      <c r="E73" s="203"/>
      <c r="F73" s="204"/>
    </row>
    <row r="74" spans="3:6" ht="14.25" customHeight="1" x14ac:dyDescent="0.2">
      <c r="C74" s="203"/>
      <c r="D74" s="203"/>
      <c r="E74" s="203"/>
      <c r="F74" s="204"/>
    </row>
    <row r="75" spans="3:6" ht="12.75" customHeight="1" x14ac:dyDescent="0.2">
      <c r="E75" s="203"/>
      <c r="F75" s="204"/>
    </row>
    <row r="79" spans="3:6" ht="15" customHeight="1" x14ac:dyDescent="0.2"/>
    <row r="100" ht="6" customHeight="1" x14ac:dyDescent="0.2"/>
  </sheetData>
  <sheetProtection password="985A" sheet="1" objects="1" scenarios="1" selectLockedCells="1" selectUnlockedCells="1"/>
  <mergeCells count="1">
    <mergeCell ref="I3:I5"/>
  </mergeCells>
  <phoneticPr fontId="4" type="noConversion"/>
  <conditionalFormatting sqref="C19">
    <cfRule type="expression" dxfId="0" priority="1" stopIfTrue="1">
      <formula>$K$9=5</formula>
    </cfRule>
  </conditionalFormatting>
  <pageMargins left="0.39370078740157483" right="0.39370078740157483" top="0.98425196850393704" bottom="0.94488188976377963" header="0" footer="0.70866141732283472"/>
  <pageSetup paperSize="9" orientation="portrait" r:id="rId1"/>
  <headerFooter alignWithMargins="0"/>
  <colBreaks count="1" manualBreakCount="1">
    <brk id="10" max="1048575" man="1"/>
  </colBreaks>
  <ignoredErrors>
    <ignoredError sqref="K8:K10 M9:M10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RowColHeaders="0" zoomScale="130" zoomScaleNormal="100" workbookViewId="0">
      <selection activeCell="D7" sqref="D7"/>
    </sheetView>
  </sheetViews>
  <sheetFormatPr baseColWidth="10" defaultColWidth="11.42578125" defaultRowHeight="0" customHeight="1" zeroHeight="1" x14ac:dyDescent="0.2"/>
  <cols>
    <col min="1" max="1" width="7.5703125" style="83" customWidth="1"/>
    <col min="2" max="2" width="4.28515625" style="2" customWidth="1"/>
    <col min="3" max="4" width="12.85546875" style="2" customWidth="1"/>
    <col min="5" max="5" width="15.140625" style="2" customWidth="1"/>
    <col min="6" max="6" width="8.7109375" style="2" customWidth="1"/>
    <col min="7" max="7" width="11.7109375" style="2" customWidth="1"/>
    <col min="8" max="8" width="12.42578125" style="2" customWidth="1"/>
    <col min="9" max="9" width="10.28515625" style="14" customWidth="1"/>
    <col min="10" max="10" width="4.42578125" style="14" customWidth="1"/>
    <col min="11" max="11" width="2.7109375" style="2" hidden="1" customWidth="1"/>
    <col min="12" max="16384" width="11.42578125" style="195"/>
  </cols>
  <sheetData>
    <row r="1" spans="2:11" ht="12.75" customHeight="1" x14ac:dyDescent="0.2">
      <c r="B1" s="83"/>
      <c r="C1" s="83"/>
      <c r="D1" s="83"/>
      <c r="E1" s="83"/>
      <c r="F1" s="83"/>
      <c r="G1" s="83"/>
      <c r="H1" s="83"/>
      <c r="I1" s="86"/>
      <c r="J1" s="86"/>
      <c r="K1" s="83"/>
    </row>
    <row r="2" spans="2:11" ht="12.75" customHeight="1" x14ac:dyDescent="0.2">
      <c r="B2" s="14"/>
      <c r="C2" s="14"/>
      <c r="D2" s="14"/>
      <c r="E2" s="14"/>
      <c r="F2" s="14"/>
      <c r="G2" s="14"/>
      <c r="H2" s="14"/>
      <c r="I2"/>
    </row>
    <row r="3" spans="2:11" ht="18" x14ac:dyDescent="0.25">
      <c r="B3" s="14"/>
      <c r="C3" s="14"/>
      <c r="D3" s="14"/>
      <c r="E3" s="117" t="s">
        <v>54</v>
      </c>
      <c r="G3"/>
      <c r="H3" s="69"/>
      <c r="I3" s="212" t="s">
        <v>55</v>
      </c>
    </row>
    <row r="4" spans="2:11" ht="15.75" x14ac:dyDescent="0.25">
      <c r="B4" s="14"/>
      <c r="C4" s="14"/>
      <c r="D4" s="14"/>
      <c r="E4" s="119" t="s">
        <v>46</v>
      </c>
      <c r="G4"/>
      <c r="H4" s="68"/>
      <c r="I4" s="212"/>
    </row>
    <row r="5" spans="2:11" ht="15.75" x14ac:dyDescent="0.25">
      <c r="B5" s="14"/>
      <c r="C5" s="14"/>
      <c r="D5" s="14"/>
      <c r="E5" s="119" t="s">
        <v>50</v>
      </c>
      <c r="G5"/>
      <c r="H5" s="68"/>
      <c r="I5" s="212"/>
      <c r="J5" s="47"/>
      <c r="K5" s="30"/>
    </row>
    <row r="6" spans="2:11" ht="12.75" customHeight="1" x14ac:dyDescent="0.2">
      <c r="B6" s="14"/>
      <c r="C6" s="14"/>
      <c r="D6" s="14"/>
      <c r="E6" s="93"/>
      <c r="F6" s="68"/>
      <c r="G6" s="85"/>
      <c r="H6" s="68"/>
      <c r="I6"/>
      <c r="J6" s="47"/>
      <c r="K6" s="30"/>
    </row>
    <row r="7" spans="2:11" ht="12.75" x14ac:dyDescent="0.2">
      <c r="B7" s="31"/>
      <c r="C7" s="31"/>
      <c r="D7" s="31"/>
      <c r="E7" s="31"/>
      <c r="F7" s="31"/>
      <c r="G7" s="31"/>
      <c r="H7" s="31"/>
      <c r="I7" s="31"/>
      <c r="J7" s="48"/>
      <c r="K7" s="31"/>
    </row>
    <row r="8" spans="2:11" ht="9.75" customHeight="1" x14ac:dyDescent="0.2">
      <c r="B8" s="31"/>
      <c r="C8" s="31"/>
      <c r="D8" s="31"/>
      <c r="E8" s="31"/>
      <c r="F8" s="31"/>
      <c r="G8" s="31"/>
      <c r="H8" s="67"/>
      <c r="J8" s="48"/>
      <c r="K8" s="31"/>
    </row>
    <row r="9" spans="2:11" ht="18" customHeight="1" x14ac:dyDescent="0.25">
      <c r="B9" s="31"/>
      <c r="C9" s="117" t="s">
        <v>56</v>
      </c>
      <c r="D9" s="120"/>
      <c r="E9" s="120"/>
      <c r="F9" s="120"/>
      <c r="G9" s="120"/>
      <c r="H9" s="120"/>
      <c r="I9" s="164">
        <v>3052</v>
      </c>
      <c r="J9" s="49"/>
      <c r="K9" s="31"/>
    </row>
    <row r="10" spans="2:11" ht="12.75" x14ac:dyDescent="0.2">
      <c r="B10" s="31"/>
      <c r="C10" s="32"/>
      <c r="D10" s="32"/>
      <c r="E10" s="32"/>
      <c r="F10" s="32"/>
      <c r="G10" s="32"/>
      <c r="H10" s="32"/>
      <c r="I10" s="52"/>
      <c r="J10" s="49"/>
      <c r="K10" s="31"/>
    </row>
    <row r="11" spans="2:11" ht="12.75" x14ac:dyDescent="0.2">
      <c r="B11" s="31"/>
      <c r="C11" s="125" t="s">
        <v>32</v>
      </c>
      <c r="D11" s="126"/>
      <c r="E11" s="126"/>
      <c r="F11" s="126"/>
      <c r="G11" s="126"/>
      <c r="H11" s="126"/>
      <c r="I11" s="127"/>
      <c r="J11" s="49"/>
      <c r="K11" s="31"/>
    </row>
    <row r="12" spans="2:11" ht="16.5" customHeight="1" x14ac:dyDescent="0.2">
      <c r="B12" s="31"/>
      <c r="C12" s="209" t="s">
        <v>2</v>
      </c>
      <c r="D12" s="210"/>
      <c r="E12" s="211"/>
      <c r="F12" s="209" t="s">
        <v>3</v>
      </c>
      <c r="G12" s="210"/>
      <c r="H12" s="211"/>
      <c r="I12" s="128" t="s">
        <v>6</v>
      </c>
      <c r="J12" s="51"/>
      <c r="K12" s="31"/>
    </row>
    <row r="13" spans="2:11" ht="12.75" x14ac:dyDescent="0.2">
      <c r="B13" s="31"/>
      <c r="C13" s="121">
        <v>0</v>
      </c>
      <c r="D13" s="71" t="s">
        <v>8</v>
      </c>
      <c r="E13" s="98">
        <f t="shared" ref="E13:E19" si="0">C13*$I$9</f>
        <v>0</v>
      </c>
      <c r="F13" s="121">
        <v>84</v>
      </c>
      <c r="G13" s="71" t="s">
        <v>8</v>
      </c>
      <c r="H13" s="98">
        <f t="shared" ref="H13:H18" si="1">F13*$I$9</f>
        <v>256368</v>
      </c>
      <c r="I13" s="122">
        <v>0</v>
      </c>
      <c r="J13" s="49"/>
      <c r="K13" s="31"/>
    </row>
    <row r="14" spans="2:11" ht="12.75" x14ac:dyDescent="0.2">
      <c r="B14" s="31"/>
      <c r="C14" s="121">
        <v>84</v>
      </c>
      <c r="D14" s="71" t="s">
        <v>8</v>
      </c>
      <c r="E14" s="98">
        <f t="shared" si="0"/>
        <v>256368</v>
      </c>
      <c r="F14" s="121">
        <v>120</v>
      </c>
      <c r="G14" s="71" t="s">
        <v>8</v>
      </c>
      <c r="H14" s="98">
        <f t="shared" si="1"/>
        <v>366240</v>
      </c>
      <c r="I14" s="122">
        <v>0.1</v>
      </c>
      <c r="J14" s="51" t="s">
        <v>17</v>
      </c>
      <c r="K14" s="31"/>
    </row>
    <row r="15" spans="2:11" ht="12.75" x14ac:dyDescent="0.2">
      <c r="B15" s="31"/>
      <c r="C15" s="121">
        <v>120</v>
      </c>
      <c r="D15" s="71" t="s">
        <v>8</v>
      </c>
      <c r="E15" s="98">
        <f t="shared" si="0"/>
        <v>366240</v>
      </c>
      <c r="F15" s="121">
        <v>180</v>
      </c>
      <c r="G15" s="71" t="s">
        <v>8</v>
      </c>
      <c r="H15" s="98">
        <f t="shared" si="1"/>
        <v>549360</v>
      </c>
      <c r="I15" s="122">
        <v>0.15</v>
      </c>
      <c r="J15" s="49"/>
      <c r="K15" s="31"/>
    </row>
    <row r="16" spans="2:11" ht="12.75" x14ac:dyDescent="0.2">
      <c r="B16" s="31"/>
      <c r="C16" s="121">
        <v>180</v>
      </c>
      <c r="D16" s="71" t="s">
        <v>8</v>
      </c>
      <c r="E16" s="98">
        <f t="shared" si="0"/>
        <v>549360</v>
      </c>
      <c r="F16" s="121">
        <f>50*12</f>
        <v>600</v>
      </c>
      <c r="G16" s="71" t="s">
        <v>8</v>
      </c>
      <c r="H16" s="98">
        <f t="shared" si="1"/>
        <v>1831200</v>
      </c>
      <c r="I16" s="122">
        <v>0.2</v>
      </c>
      <c r="J16" s="52"/>
      <c r="K16" s="31"/>
    </row>
    <row r="17" spans="2:11" ht="12.75" x14ac:dyDescent="0.2">
      <c r="B17" s="31"/>
      <c r="C17" s="121">
        <f>+F16</f>
        <v>600</v>
      </c>
      <c r="D17" s="71" t="s">
        <v>8</v>
      </c>
      <c r="E17" s="98">
        <f t="shared" si="0"/>
        <v>1831200</v>
      </c>
      <c r="F17" s="121">
        <f>75*12</f>
        <v>900</v>
      </c>
      <c r="G17" s="71" t="s">
        <v>8</v>
      </c>
      <c r="H17" s="98">
        <f t="shared" si="1"/>
        <v>2746800</v>
      </c>
      <c r="I17" s="122">
        <v>0.22</v>
      </c>
      <c r="J17" s="52"/>
      <c r="K17" s="31"/>
    </row>
    <row r="18" spans="2:11" ht="12.75" x14ac:dyDescent="0.2">
      <c r="B18" s="31"/>
      <c r="C18" s="121">
        <f>+F17</f>
        <v>900</v>
      </c>
      <c r="D18" s="71" t="s">
        <v>8</v>
      </c>
      <c r="E18" s="98">
        <f t="shared" si="0"/>
        <v>2746800</v>
      </c>
      <c r="F18" s="121">
        <f>115*12</f>
        <v>1380</v>
      </c>
      <c r="G18" s="71" t="s">
        <v>8</v>
      </c>
      <c r="H18" s="98">
        <f t="shared" si="1"/>
        <v>4211760</v>
      </c>
      <c r="I18" s="122">
        <v>0.25</v>
      </c>
      <c r="J18" s="52"/>
      <c r="K18" s="31"/>
    </row>
    <row r="19" spans="2:11" ht="12.75" x14ac:dyDescent="0.2">
      <c r="B19" s="31"/>
      <c r="C19" s="123">
        <f>+F18</f>
        <v>1380</v>
      </c>
      <c r="D19" s="94" t="s">
        <v>8</v>
      </c>
      <c r="E19" s="99">
        <f t="shared" si="0"/>
        <v>4211760</v>
      </c>
      <c r="F19" s="123"/>
      <c r="G19" s="94"/>
      <c r="H19" s="99"/>
      <c r="I19" s="124">
        <v>0.3</v>
      </c>
      <c r="J19" s="52"/>
      <c r="K19" s="31"/>
    </row>
    <row r="20" spans="2:11" ht="12.75" x14ac:dyDescent="0.2">
      <c r="B20" s="31"/>
      <c r="C20" s="129" t="s">
        <v>33</v>
      </c>
      <c r="D20" s="130"/>
      <c r="E20" s="130"/>
      <c r="F20" s="130"/>
      <c r="G20" s="130"/>
      <c r="H20" s="130"/>
      <c r="I20" s="131"/>
      <c r="J20" s="52"/>
      <c r="K20" s="31"/>
    </row>
    <row r="21" spans="2:11" ht="18.75" customHeight="1" x14ac:dyDescent="0.2">
      <c r="B21" s="31"/>
      <c r="C21" s="209" t="s">
        <v>2</v>
      </c>
      <c r="D21" s="210"/>
      <c r="E21" s="211"/>
      <c r="F21" s="209" t="s">
        <v>3</v>
      </c>
      <c r="G21" s="210"/>
      <c r="H21" s="211"/>
      <c r="I21" s="128" t="s">
        <v>6</v>
      </c>
      <c r="J21" s="52"/>
      <c r="K21" s="31"/>
    </row>
    <row r="22" spans="2:11" ht="12.75" x14ac:dyDescent="0.2">
      <c r="B22" s="31"/>
      <c r="C22" s="121">
        <v>0</v>
      </c>
      <c r="D22" s="71" t="s">
        <v>8</v>
      </c>
      <c r="E22" s="98">
        <f t="shared" ref="E22:E27" si="2">C22*$I$9</f>
        <v>0</v>
      </c>
      <c r="F22" s="121">
        <f>+F14-$F$13</f>
        <v>36</v>
      </c>
      <c r="G22" s="71" t="s">
        <v>8</v>
      </c>
      <c r="H22" s="98">
        <f>F22*$I$9</f>
        <v>109872</v>
      </c>
      <c r="I22" s="122">
        <v>0.1</v>
      </c>
      <c r="J22" s="52"/>
      <c r="K22" s="31"/>
    </row>
    <row r="23" spans="2:11" ht="12.75" x14ac:dyDescent="0.2">
      <c r="B23" s="31"/>
      <c r="C23" s="121">
        <f>+F22</f>
        <v>36</v>
      </c>
      <c r="D23" s="71" t="s">
        <v>8</v>
      </c>
      <c r="E23" s="98">
        <f t="shared" si="2"/>
        <v>109872</v>
      </c>
      <c r="F23" s="121">
        <f>+F15-$F$13</f>
        <v>96</v>
      </c>
      <c r="G23" s="71" t="s">
        <v>8</v>
      </c>
      <c r="H23" s="98">
        <f>F23*$I$9</f>
        <v>292992</v>
      </c>
      <c r="I23" s="122">
        <v>0.15</v>
      </c>
      <c r="J23" s="52"/>
      <c r="K23" s="31"/>
    </row>
    <row r="24" spans="2:11" ht="12.75" x14ac:dyDescent="0.2">
      <c r="B24" s="31"/>
      <c r="C24" s="121">
        <f>+F23</f>
        <v>96</v>
      </c>
      <c r="D24" s="71" t="s">
        <v>8</v>
      </c>
      <c r="E24" s="98">
        <f t="shared" si="2"/>
        <v>292992</v>
      </c>
      <c r="F24" s="121">
        <f>+F16-$F$13</f>
        <v>516</v>
      </c>
      <c r="G24" s="71" t="s">
        <v>8</v>
      </c>
      <c r="H24" s="98">
        <f>F24*$I$9</f>
        <v>1574832</v>
      </c>
      <c r="I24" s="122">
        <v>0.2</v>
      </c>
      <c r="J24" s="52"/>
      <c r="K24" s="31"/>
    </row>
    <row r="25" spans="2:11" ht="12.75" x14ac:dyDescent="0.2">
      <c r="B25" s="31"/>
      <c r="C25" s="121">
        <f>+F24</f>
        <v>516</v>
      </c>
      <c r="D25" s="71" t="s">
        <v>8</v>
      </c>
      <c r="E25" s="98">
        <f t="shared" si="2"/>
        <v>1574832</v>
      </c>
      <c r="F25" s="121">
        <f>+F17-$F$13</f>
        <v>816</v>
      </c>
      <c r="G25" s="71" t="s">
        <v>8</v>
      </c>
      <c r="H25" s="98">
        <f>F25*$I$9</f>
        <v>2490432</v>
      </c>
      <c r="I25" s="122">
        <v>0.22</v>
      </c>
      <c r="J25" s="52"/>
      <c r="K25" s="31"/>
    </row>
    <row r="26" spans="2:11" ht="12.75" x14ac:dyDescent="0.2">
      <c r="B26" s="31"/>
      <c r="C26" s="121">
        <f>+F25</f>
        <v>816</v>
      </c>
      <c r="D26" s="71" t="s">
        <v>8</v>
      </c>
      <c r="E26" s="98">
        <f t="shared" si="2"/>
        <v>2490432</v>
      </c>
      <c r="F26" s="121">
        <f>+F18-$F$13</f>
        <v>1296</v>
      </c>
      <c r="G26" s="71" t="s">
        <v>8</v>
      </c>
      <c r="H26" s="98">
        <f>F26*$I$9</f>
        <v>3955392</v>
      </c>
      <c r="I26" s="122">
        <v>0.25</v>
      </c>
      <c r="J26" s="52"/>
      <c r="K26" s="31"/>
    </row>
    <row r="27" spans="2:11" ht="12.75" x14ac:dyDescent="0.2">
      <c r="B27" s="31"/>
      <c r="C27" s="123">
        <f>+F26</f>
        <v>1296</v>
      </c>
      <c r="D27" s="94" t="s">
        <v>8</v>
      </c>
      <c r="E27" s="99">
        <f t="shared" si="2"/>
        <v>3955392</v>
      </c>
      <c r="F27" s="123"/>
      <c r="G27" s="94"/>
      <c r="H27" s="99"/>
      <c r="I27" s="124">
        <v>0.3</v>
      </c>
      <c r="J27" s="52"/>
      <c r="K27" s="31"/>
    </row>
    <row r="28" spans="2:11" ht="12.75" x14ac:dyDescent="0.2">
      <c r="B28" s="31"/>
      <c r="C28" s="70"/>
      <c r="D28" s="71"/>
      <c r="E28" s="72"/>
      <c r="F28" s="73"/>
      <c r="G28" s="71"/>
      <c r="H28" s="72"/>
      <c r="I28" s="50"/>
      <c r="J28" s="52"/>
      <c r="K28" s="31"/>
    </row>
    <row r="29" spans="2:11" ht="12.75" x14ac:dyDescent="0.2">
      <c r="B29" s="31"/>
      <c r="C29" s="70"/>
      <c r="D29" s="70"/>
      <c r="E29" s="70"/>
      <c r="F29" s="70"/>
      <c r="G29" s="70"/>
      <c r="H29" s="70"/>
      <c r="I29" s="66" t="s">
        <v>30</v>
      </c>
      <c r="J29" s="52"/>
      <c r="K29" s="31"/>
    </row>
    <row r="30" spans="2:11" ht="12.75" x14ac:dyDescent="0.2">
      <c r="B30" s="31"/>
      <c r="C30" s="70"/>
      <c r="D30" s="70"/>
      <c r="E30" s="70"/>
      <c r="F30" s="70"/>
      <c r="G30" s="70"/>
      <c r="H30" s="70"/>
      <c r="I30" s="52"/>
      <c r="J30" s="52"/>
      <c r="K30" s="31"/>
    </row>
    <row r="31" spans="2:11" ht="12.75" x14ac:dyDescent="0.2">
      <c r="B31" s="31"/>
      <c r="C31" s="32"/>
      <c r="D31" s="32"/>
      <c r="E31" s="32"/>
      <c r="F31" s="32"/>
      <c r="G31" s="32"/>
      <c r="H31" s="32"/>
      <c r="I31" s="52"/>
      <c r="J31" s="52"/>
      <c r="K31" s="31"/>
    </row>
  </sheetData>
  <sheetProtection password="985A" sheet="1" objects="1" scenarios="1" selectLockedCells="1"/>
  <protectedRanges>
    <protectedRange sqref="E6:F9 E3:E5 J2:IV9 I2:I7 I9 C13:D19 B2:D9 G2:H9 E2:F2 F12 C12 F10:G11 F13:G19 E10:E19 C10:D11 I28:IV65536 C20:H20 C21 H21 E21:F21 H10:J19 K10:IV27 B10:B65536 C22:H65536 I20:J27" name="Rango1"/>
  </protectedRanges>
  <mergeCells count="5">
    <mergeCell ref="C21:E21"/>
    <mergeCell ref="F21:H21"/>
    <mergeCell ref="F12:H12"/>
    <mergeCell ref="C12:E12"/>
    <mergeCell ref="I3:I5"/>
  </mergeCells>
  <phoneticPr fontId="4" type="noConversion"/>
  <pageMargins left="0.39370078740157483" right="0.39370078740157483" top="0.98425196850393704" bottom="0.98425196850393704" header="0" footer="0"/>
  <pageSetup paperSize="9" orientation="portrait" r:id="rId1"/>
  <headerFooter alignWithMargins="0"/>
  <ignoredErrors>
    <ignoredError sqref="C23:C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Instructivo</vt:lpstr>
      <vt:lpstr>Ingresos y Deducciones</vt:lpstr>
      <vt:lpstr>Detalles de Liquidación Anual</vt:lpstr>
      <vt:lpstr>Parámetros</vt:lpstr>
      <vt:lpstr>'Detalles de Liquidación Anual'!Área_de_impresión</vt:lpstr>
      <vt:lpstr>'Ingresos y Deducciones'!Área_de_impresión</vt:lpstr>
      <vt:lpstr>Instructivo!Área_de_impresión</vt:lpstr>
      <vt:lpstr>Parámetros!Área_de_impresión</vt:lpstr>
      <vt:lpstr>Instructivo!OLE_LINK14</vt:lpstr>
      <vt:lpstr>Instructivo!OLE_LINK32</vt:lpstr>
      <vt:lpstr>Instructivo!OLE_LINK4</vt:lpstr>
    </vt:vector>
  </TitlesOfParts>
  <Company>d.g.i.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IRPF - 2015 - Ajuste anual</dc:title>
  <dc:creator>Fernando Peláez</dc:creator>
  <cp:lastModifiedBy>vicky</cp:lastModifiedBy>
  <cp:lastPrinted>2015-12-15T16:15:41Z</cp:lastPrinted>
  <dcterms:created xsi:type="dcterms:W3CDTF">2007-04-11T12:40:44Z</dcterms:created>
  <dcterms:modified xsi:type="dcterms:W3CDTF">2015-12-16T18:21:17Z</dcterms:modified>
</cp:coreProperties>
</file>